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2.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defaultThemeVersion="166925"/>
  <mc:AlternateContent xmlns:mc="http://schemas.openxmlformats.org/markup-compatibility/2006">
    <mc:Choice Requires="x15">
      <x15ac:absPath xmlns:x15ac="http://schemas.microsoft.com/office/spreadsheetml/2010/11/ac" url="/Users/memorgan/Desktop/Kay SI siwalik book material/"/>
    </mc:Choice>
  </mc:AlternateContent>
  <xr:revisionPtr revIDLastSave="0" documentId="13_ncr:1_{E1043566-C18E-9A45-82FD-255DB6010A30}" xr6:coauthVersionLast="47" xr6:coauthVersionMax="47" xr10:uidLastSave="{00000000-0000-0000-0000-000000000000}"/>
  <bookViews>
    <workbookView xWindow="32660" yWindow="-140" windowWidth="31320" windowHeight="15700" activeTab="5" xr2:uid="{9015D8F4-B2D6-4FB9-9330-5D239CD301AD}"/>
  </bookViews>
  <sheets>
    <sheet name="READ ME" sheetId="6" r:id="rId1"/>
    <sheet name="4.1 Fossil Loc Classification" sheetId="1" r:id="rId2"/>
    <sheet name="4.2 Depo Envir" sheetId="4" r:id="rId3"/>
    <sheet name="4.3 Taphonomic Data" sheetId="2" r:id="rId4"/>
    <sheet name="4.4 Y311 Taphonomic Data" sheetId="3" r:id="rId5"/>
    <sheet name="4.5 Associated Skeletal Parts" sheetId="5" r:id="rId6"/>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55" i="2" l="1"/>
  <c r="L255" i="2"/>
  <c r="M255" i="2"/>
  <c r="J255" i="2"/>
  <c r="H248" i="2"/>
  <c r="H249" i="2"/>
  <c r="H250" i="2"/>
  <c r="H251" i="2"/>
  <c r="H252" i="2"/>
  <c r="H253" i="2"/>
  <c r="H247" i="2"/>
  <c r="F72" i="2"/>
  <c r="F73" i="2"/>
  <c r="F74" i="2"/>
  <c r="F75" i="2"/>
  <c r="F76" i="2"/>
  <c r="F77" i="2"/>
  <c r="F78" i="2"/>
  <c r="F79" i="2"/>
  <c r="F80" i="2"/>
  <c r="F81" i="2"/>
  <c r="F71" i="2"/>
  <c r="E72" i="2"/>
  <c r="E73" i="2"/>
  <c r="E74" i="2"/>
  <c r="E75" i="2"/>
  <c r="E76" i="2"/>
  <c r="E77" i="2"/>
  <c r="E78" i="2"/>
  <c r="E79" i="2"/>
  <c r="E80" i="2"/>
  <c r="E81" i="2"/>
  <c r="E71" i="2"/>
  <c r="F83" i="2"/>
  <c r="E83" i="2"/>
  <c r="M83" i="2"/>
  <c r="L83" i="2"/>
  <c r="C23" i="5"/>
  <c r="C24" i="5"/>
  <c r="C25" i="5"/>
  <c r="C22" i="5"/>
  <c r="C18" i="5"/>
  <c r="B23" i="5"/>
  <c r="B24" i="5"/>
  <c r="B25" i="5"/>
  <c r="B22" i="5"/>
  <c r="B18" i="5"/>
  <c r="L132" i="2"/>
  <c r="K135" i="2"/>
  <c r="H207" i="2"/>
  <c r="G209" i="2"/>
  <c r="D178" i="2"/>
  <c r="C181" i="2"/>
  <c r="C179" i="2"/>
  <c r="G207" i="2"/>
  <c r="K132" i="2"/>
  <c r="P150" i="2"/>
  <c r="O153" i="2"/>
  <c r="O150" i="2"/>
  <c r="E17" i="4"/>
  <c r="D17" i="4"/>
  <c r="C17" i="4"/>
  <c r="B17" i="4"/>
  <c r="G9" i="4"/>
  <c r="E16" i="4"/>
  <c r="D16" i="4"/>
  <c r="C16" i="4"/>
  <c r="B16" i="4"/>
  <c r="G8" i="4"/>
  <c r="E15" i="4"/>
  <c r="D15" i="4"/>
  <c r="C15" i="4"/>
  <c r="B15" i="4"/>
  <c r="G7" i="4"/>
  <c r="E14" i="4"/>
  <c r="D14" i="4"/>
  <c r="C14" i="4"/>
  <c r="B14" i="4"/>
  <c r="G6" i="4"/>
  <c r="M223" i="2"/>
  <c r="N223" i="2"/>
  <c r="O223" i="2"/>
  <c r="P223" i="2"/>
  <c r="L223" i="2"/>
  <c r="M222" i="2"/>
  <c r="N222" i="2"/>
  <c r="O222" i="2"/>
  <c r="P222" i="2"/>
  <c r="L222" i="2"/>
  <c r="P229" i="2"/>
  <c r="O229" i="2"/>
  <c r="N229" i="2"/>
  <c r="M229" i="2"/>
  <c r="L229" i="2"/>
  <c r="D54" i="2"/>
  <c r="E54" i="2"/>
  <c r="F54" i="2"/>
  <c r="C54" i="2"/>
  <c r="G52" i="2"/>
  <c r="G51" i="2"/>
  <c r="G50" i="2"/>
  <c r="G49" i="2"/>
  <c r="G54" i="2"/>
  <c r="X36" i="2"/>
  <c r="X35" i="2"/>
  <c r="U37" i="2"/>
  <c r="V37" i="2"/>
  <c r="W37" i="2"/>
  <c r="T37" i="2"/>
  <c r="D95" i="3"/>
  <c r="E95" i="3"/>
  <c r="F95" i="3"/>
  <c r="C95" i="3"/>
  <c r="G90" i="3"/>
  <c r="G91" i="3"/>
  <c r="G92" i="3"/>
  <c r="G89" i="3"/>
  <c r="D93" i="3"/>
  <c r="E93" i="3"/>
  <c r="F93" i="3"/>
  <c r="C93" i="3"/>
  <c r="D80" i="3"/>
  <c r="E80" i="3"/>
  <c r="F80" i="3"/>
  <c r="G80" i="3"/>
  <c r="C80" i="3"/>
  <c r="D78" i="3"/>
  <c r="E78" i="3"/>
  <c r="F78" i="3"/>
  <c r="G78" i="3"/>
  <c r="C78" i="3"/>
  <c r="G13" i="3"/>
  <c r="G14" i="3"/>
  <c r="G15" i="3"/>
  <c r="G16" i="3"/>
  <c r="G17" i="3"/>
  <c r="G18" i="3"/>
  <c r="G19" i="3"/>
  <c r="P20" i="3"/>
  <c r="F21" i="3"/>
  <c r="C47" i="3"/>
  <c r="D47" i="3"/>
  <c r="E47" i="3"/>
  <c r="F47" i="3"/>
  <c r="G47" i="3"/>
  <c r="C58" i="3"/>
  <c r="D58" i="3"/>
  <c r="E58" i="3"/>
  <c r="F58" i="3"/>
  <c r="G58" i="3"/>
  <c r="C67" i="3"/>
  <c r="D67" i="3"/>
  <c r="E67" i="3"/>
  <c r="F67" i="3"/>
  <c r="G67" i="3"/>
  <c r="D33" i="3"/>
  <c r="D35" i="3"/>
  <c r="E33" i="3"/>
  <c r="E35" i="3"/>
  <c r="F33" i="3"/>
  <c r="F35" i="3"/>
  <c r="G33" i="3"/>
  <c r="G35" i="3"/>
  <c r="C33" i="3"/>
  <c r="C35" i="3"/>
  <c r="Q15" i="2"/>
  <c r="P15" i="2"/>
  <c r="O15" i="2"/>
  <c r="N15" i="2"/>
  <c r="M15" i="2"/>
  <c r="L15" i="2"/>
  <c r="Q14" i="2"/>
  <c r="P14" i="2"/>
  <c r="O14" i="2"/>
  <c r="N14" i="2"/>
  <c r="M14" i="2"/>
  <c r="L14" i="2"/>
  <c r="Q13" i="2"/>
  <c r="P13" i="2"/>
  <c r="O13" i="2"/>
  <c r="N13" i="2"/>
  <c r="M13" i="2"/>
  <c r="L13" i="2"/>
  <c r="Q12" i="2"/>
  <c r="P12" i="2"/>
  <c r="O12" i="2"/>
  <c r="N12" i="2"/>
  <c r="M12" i="2"/>
  <c r="L12" i="2"/>
  <c r="H17" i="2"/>
  <c r="G17" i="2"/>
  <c r="F17" i="2"/>
  <c r="E17" i="2"/>
  <c r="D17" i="2"/>
  <c r="C17" i="2"/>
  <c r="I15" i="2"/>
  <c r="I14" i="2"/>
  <c r="I13" i="2"/>
  <c r="I12" i="2"/>
  <c r="Q24" i="2"/>
  <c r="P24" i="2"/>
  <c r="O24" i="2"/>
  <c r="N24" i="2"/>
  <c r="M24" i="2"/>
  <c r="L24" i="2"/>
  <c r="Q23" i="2"/>
  <c r="P23" i="2"/>
  <c r="O23" i="2"/>
  <c r="N23" i="2"/>
  <c r="M23" i="2"/>
  <c r="L23" i="2"/>
  <c r="Q22" i="2"/>
  <c r="P22" i="2"/>
  <c r="O22" i="2"/>
  <c r="N22" i="2"/>
  <c r="M22" i="2"/>
  <c r="L22" i="2"/>
  <c r="Q21" i="2"/>
  <c r="P21" i="2"/>
  <c r="O21" i="2"/>
  <c r="N21" i="2"/>
  <c r="M21" i="2"/>
  <c r="L21" i="2"/>
  <c r="H26" i="2"/>
  <c r="G26" i="2"/>
  <c r="F26" i="2"/>
  <c r="E26" i="2"/>
  <c r="D26" i="2"/>
  <c r="C26" i="2"/>
  <c r="I24" i="2"/>
  <c r="I23" i="2"/>
  <c r="I22" i="2"/>
  <c r="I21" i="2"/>
  <c r="X37" i="2"/>
  <c r="G95" i="3"/>
  <c r="G81" i="3"/>
  <c r="D81" i="3"/>
  <c r="F81" i="3"/>
  <c r="E81" i="3"/>
  <c r="F96" i="3"/>
  <c r="E96" i="3"/>
  <c r="C81" i="3"/>
  <c r="D96" i="3"/>
  <c r="C96" i="3"/>
  <c r="G93" i="3"/>
  <c r="G21" i="3"/>
  <c r="I17" i="2"/>
  <c r="I26" i="2"/>
  <c r="G96" i="3"/>
  <c r="D83" i="2"/>
  <c r="C83" i="2"/>
  <c r="Q37" i="2"/>
  <c r="Q36" i="2"/>
  <c r="Q38" i="2"/>
  <c r="Q40" i="2"/>
  <c r="Q35" i="2"/>
  <c r="Q20" i="3"/>
  <c r="M102" i="2"/>
  <c r="L102" i="2"/>
  <c r="K102" i="2"/>
  <c r="J102" i="2"/>
  <c r="M101" i="2"/>
  <c r="L101" i="2"/>
  <c r="K101" i="2"/>
  <c r="J101" i="2"/>
  <c r="M100" i="2"/>
  <c r="L100" i="2"/>
  <c r="K100" i="2"/>
  <c r="J100" i="2"/>
  <c r="M99" i="2"/>
  <c r="L99" i="2"/>
  <c r="K99" i="2"/>
  <c r="J99" i="2"/>
  <c r="F95" i="2"/>
  <c r="E95" i="2"/>
  <c r="D95" i="2"/>
  <c r="C95" i="2"/>
  <c r="M93" i="2"/>
  <c r="L93" i="2"/>
  <c r="K93" i="2"/>
  <c r="J93" i="2"/>
  <c r="G93" i="2"/>
  <c r="M92" i="2"/>
  <c r="L92" i="2"/>
  <c r="K92" i="2"/>
  <c r="J92" i="2"/>
  <c r="G92" i="2"/>
  <c r="M91" i="2"/>
  <c r="L91" i="2"/>
  <c r="K91" i="2"/>
  <c r="J91" i="2"/>
  <c r="G91" i="2"/>
  <c r="L90" i="2"/>
  <c r="K90" i="2"/>
  <c r="J90" i="2"/>
  <c r="G90" i="2"/>
  <c r="K104" i="2"/>
  <c r="M95" i="2"/>
  <c r="J104" i="2"/>
  <c r="J95" i="2"/>
  <c r="K95" i="2"/>
  <c r="L104" i="2"/>
  <c r="L95" i="2"/>
  <c r="M104" i="2"/>
  <c r="G95" i="2"/>
  <c r="U49" i="2"/>
  <c r="U54" i="2"/>
  <c r="T54" i="2"/>
  <c r="S54" i="2"/>
  <c r="R54" i="2"/>
  <c r="Q54" i="2"/>
  <c r="P54" i="2"/>
  <c r="Q63" i="2"/>
  <c r="R63" i="2"/>
  <c r="S63" i="2"/>
  <c r="T63" i="2"/>
  <c r="P63" i="2"/>
  <c r="U59" i="2"/>
  <c r="U60" i="2"/>
  <c r="U61" i="2"/>
  <c r="U58" i="2"/>
  <c r="L42" i="2"/>
  <c r="F40" i="2"/>
  <c r="F38" i="2"/>
  <c r="F37" i="2"/>
  <c r="F36" i="2"/>
  <c r="F35" i="2"/>
  <c r="K36" i="2"/>
  <c r="L36" i="2"/>
  <c r="K37" i="2"/>
  <c r="L37" i="2"/>
  <c r="K38" i="2"/>
  <c r="L38" i="2"/>
  <c r="K35" i="2"/>
  <c r="L35" i="2"/>
  <c r="J40" i="2"/>
  <c r="I40" i="2"/>
  <c r="U63" i="2"/>
  <c r="K40" i="2"/>
</calcChain>
</file>

<file path=xl/sharedStrings.xml><?xml version="1.0" encoding="utf-8"?>
<sst xmlns="http://schemas.openxmlformats.org/spreadsheetml/2006/main" count="809" uniqueCount="482">
  <si>
    <t>Kamlial</t>
  </si>
  <si>
    <t>Chinji</t>
  </si>
  <si>
    <t>Nagri</t>
  </si>
  <si>
    <t>Total</t>
  </si>
  <si>
    <t>MC</t>
  </si>
  <si>
    <t>FC</t>
  </si>
  <si>
    <t>FP</t>
  </si>
  <si>
    <t>Major Channel</t>
  </si>
  <si>
    <t>Floodplain Channel</t>
  </si>
  <si>
    <t>Floodplain</t>
  </si>
  <si>
    <t>Dhok Pathan</t>
  </si>
  <si>
    <t>West 1+2</t>
  </si>
  <si>
    <t>Cranial</t>
  </si>
  <si>
    <t>Forelimb</t>
  </si>
  <si>
    <t>Hindlimb</t>
  </si>
  <si>
    <t>Tooth</t>
  </si>
  <si>
    <t>WS 0</t>
  </si>
  <si>
    <t>WS 1</t>
  </si>
  <si>
    <t>WS 2</t>
  </si>
  <si>
    <t>JUV</t>
  </si>
  <si>
    <t>ADULT</t>
  </si>
  <si>
    <t>Axial</t>
  </si>
  <si>
    <t>J/Total</t>
  </si>
  <si>
    <t>MC-U</t>
  </si>
  <si>
    <t>Major Channel (MC)</t>
  </si>
  <si>
    <t>Floodplain Channel (FC)</t>
  </si>
  <si>
    <t>Floodplain (FP)</t>
  </si>
  <si>
    <t>Catalogued Artiodactyls (All Formations)</t>
  </si>
  <si>
    <t xml:space="preserve"> Total</t>
  </si>
  <si>
    <t>Mandible and Maxilla Only</t>
  </si>
  <si>
    <t>Formation</t>
  </si>
  <si>
    <t>Environment</t>
  </si>
  <si>
    <t>1-10kg</t>
  </si>
  <si>
    <t>10-100kg</t>
  </si>
  <si>
    <t>100-1000kg</t>
  </si>
  <si>
    <t>1000kg+</t>
  </si>
  <si>
    <t>Context</t>
  </si>
  <si>
    <t>Abbrev.</t>
  </si>
  <si>
    <t>Sub-Context</t>
  </si>
  <si>
    <t>Fluvial Deposits</t>
  </si>
  <si>
    <t>Paleoenvironment</t>
  </si>
  <si>
    <t>Processes affecting  Vertebrate Remains</t>
  </si>
  <si>
    <t>Sand bodies usually 5-20 m thick and laterally extensive over 100's of meters</t>
  </si>
  <si>
    <t>Main channel, either active or abandoned</t>
  </si>
  <si>
    <t>MC-L</t>
  </si>
  <si>
    <t>Lower 2/3</t>
  </si>
  <si>
    <t>High energy deposits of active channel bars</t>
  </si>
  <si>
    <t>Channel lag – gravel, intraclast conglomerate  (CEB-FA I, II)</t>
  </si>
  <si>
    <t>Channel base and barforms, reactivation surfaces, storey boundaries</t>
  </si>
  <si>
    <t>Fluvial transport, reworking representing large areas of alluvial plain</t>
  </si>
  <si>
    <t>Upper 1/3</t>
  </si>
  <si>
    <t>Mixed lithologies of sand, intraclast conglomerate, silt and clay, generally fining-upward, indicating waning channel energy</t>
  </si>
  <si>
    <t>Abandoned channel, may have ponds or wetlands during early fill phase</t>
  </si>
  <si>
    <t>Local, attritional mortality, minor transport and reworking</t>
  </si>
  <si>
    <t>Laterally discontinuous, generally tabular or shoe-string sand bodies defining channels within floodplain sequences</t>
  </si>
  <si>
    <t xml:space="preserve">Sand, silt, and intraclast lenses, cross-cutting fluvial strata within erosional channel margins </t>
  </si>
  <si>
    <t>Fluvial transport and reworking from local area of adjacent floodplain and channel</t>
  </si>
  <si>
    <t>FC-C</t>
  </si>
  <si>
    <t>Complex Fill</t>
  </si>
  <si>
    <t>Sediment body 1-5 m thick and usually &lt;~100 m in cross-section with multiple, cross-cutting sub-units</t>
  </si>
  <si>
    <t>Channel lag and channel margin deposits, interfingering coarse and fine-grained lenses showing multiple episodes of channel activity  (CEB-FA II, III)</t>
  </si>
  <si>
    <t>Active channel, seasonally variable flow, channel margin, levee, pond, deposits fine upward as channel becomes abandoned</t>
  </si>
  <si>
    <t>Minor transport and reworking, mostly local and attritional</t>
  </si>
  <si>
    <t>FC-S</t>
  </si>
  <si>
    <t>Simple Fill</t>
  </si>
  <si>
    <t>U-shaped in cross-section, representing fill of single channels</t>
  </si>
  <si>
    <t>Coarse to fine sediment lenses, fining upward; some with only fine-grained fill (CEB-FA III, IV)</t>
  </si>
  <si>
    <t>Abandoned floodplain channel representing one cycle of erosion and filling</t>
  </si>
  <si>
    <t>Attritional and local</t>
  </si>
  <si>
    <t>Mixed sand and intraclast gravel, channel margin (CEB-FA II)</t>
  </si>
  <si>
    <t>Crevasse splay, levees, sheet flow deposition</t>
  </si>
  <si>
    <t>Mix of transported, reworked and floodplain surface</t>
  </si>
  <si>
    <t xml:space="preserve">Laterally extensive, bedded to massive, fine-grained deposits with paleosols.  </t>
  </si>
  <si>
    <t>Silt to clay, with vertical sequences from bedded to massive, pedogenically modified, laterally continuous silty clays, often with pedogenic carbonate (CEB-FA IV)</t>
  </si>
  <si>
    <t>Floodplain – incremental build-up of sediment surface due to seasonal flood events</t>
  </si>
  <si>
    <t>Local, attritional deaths, rare predator den and burrow concentrations</t>
  </si>
  <si>
    <t>Sand, gravel, mixed to finer-grained in upper parts (CEB-FA I)</t>
  </si>
  <si>
    <t>Heterolithic inclined strata (alternating sand, silt, clay), mudstone, intraclast conglomerate, paleosols</t>
  </si>
  <si>
    <t>10-1000kg</t>
  </si>
  <si>
    <t>1-10 kg</t>
  </si>
  <si>
    <t>10-100 kg</t>
  </si>
  <si>
    <t>10-1000 kg</t>
  </si>
  <si>
    <t>100-1000 kg</t>
  </si>
  <si>
    <t>1000+ kg</t>
  </si>
  <si>
    <t>Carnivore</t>
  </si>
  <si>
    <t>Rodent</t>
  </si>
  <si>
    <t>Artiodactyl</t>
  </si>
  <si>
    <t>Equid</t>
  </si>
  <si>
    <t>Carnivore (N=321)</t>
  </si>
  <si>
    <t>Rodent (N=5113)</t>
  </si>
  <si>
    <t>Artiodactyl (N=7502)</t>
  </si>
  <si>
    <t>Carnivore (N=609)</t>
  </si>
  <si>
    <t>Rodent (N=2693)</t>
  </si>
  <si>
    <t>Artiodactyl (N=8076)</t>
  </si>
  <si>
    <t>Equid (N=1943)</t>
  </si>
  <si>
    <t>Metapodial</t>
  </si>
  <si>
    <t>Catalogued Artiodactyls (All Environments)</t>
  </si>
  <si>
    <t>East 1</t>
  </si>
  <si>
    <t>Pod-Phal</t>
  </si>
  <si>
    <t>East-1  N=73</t>
  </si>
  <si>
    <t>West-1+2  N=209</t>
  </si>
  <si>
    <t>DS-4+DS-4ME  N=84</t>
  </si>
  <si>
    <t>GM Pods N=106</t>
  </si>
  <si>
    <t>Proportions</t>
  </si>
  <si>
    <t>GM Pod</t>
  </si>
  <si>
    <t>Y311 Excav</t>
  </si>
  <si>
    <t>Y311 Excav  N=297</t>
  </si>
  <si>
    <t>Major Channel Environment, all Formations</t>
  </si>
  <si>
    <t>Crevasse Splay</t>
  </si>
  <si>
    <t>Dhok Pathan: 21/42 Systematically collected localities</t>
  </si>
  <si>
    <t>Y639</t>
  </si>
  <si>
    <t>Y699</t>
  </si>
  <si>
    <t>Fish</t>
  </si>
  <si>
    <t>Turtle</t>
  </si>
  <si>
    <t>Tragulid</t>
  </si>
  <si>
    <t>Suid</t>
  </si>
  <si>
    <t>Bovid</t>
  </si>
  <si>
    <t>Aardvark</t>
  </si>
  <si>
    <t>Hyaenodont</t>
  </si>
  <si>
    <t>Catalogue Entries</t>
  </si>
  <si>
    <t>MNI</t>
  </si>
  <si>
    <t>Proportion</t>
  </si>
  <si>
    <t>Total Localities</t>
  </si>
  <si>
    <t>Total Specimens</t>
  </si>
  <si>
    <t>Total Records</t>
  </si>
  <si>
    <t xml:space="preserve">Total Minimum Individuals: </t>
  </si>
  <si>
    <t>Major Channel (MC)  N=4910 (w/o Y311)</t>
  </si>
  <si>
    <t>Fluvial transport and abrasion of skeletal remains from the alluvial plain at large</t>
  </si>
  <si>
    <t>Locality</t>
  </si>
  <si>
    <t>Y0033</t>
  </si>
  <si>
    <t>Y0041</t>
  </si>
  <si>
    <t>Y0058</t>
  </si>
  <si>
    <t>Y0059</t>
  </si>
  <si>
    <t>Y0060</t>
  </si>
  <si>
    <t>Y0061</t>
  </si>
  <si>
    <t>Y0066</t>
  </si>
  <si>
    <t>Y0067</t>
  </si>
  <si>
    <t>Y0069</t>
  </si>
  <si>
    <t>Y0071</t>
  </si>
  <si>
    <t>Y0140</t>
  </si>
  <si>
    <t>Y0159</t>
  </si>
  <si>
    <t>Y0161</t>
  </si>
  <si>
    <t>Y0165</t>
  </si>
  <si>
    <t>Y0173</t>
  </si>
  <si>
    <t>Y0174</t>
  </si>
  <si>
    <t>Y0191</t>
  </si>
  <si>
    <t>Y0193</t>
  </si>
  <si>
    <t>Y0207</t>
  </si>
  <si>
    <t>Y0213</t>
  </si>
  <si>
    <t>Y0224</t>
  </si>
  <si>
    <t>Y0226</t>
  </si>
  <si>
    <t>Y0227</t>
  </si>
  <si>
    <t>Y0259</t>
  </si>
  <si>
    <t>Y0261</t>
  </si>
  <si>
    <t>Y0269</t>
  </si>
  <si>
    <t>Y0285</t>
  </si>
  <si>
    <t>Y0286</t>
  </si>
  <si>
    <t>Y0309</t>
  </si>
  <si>
    <t>Y0312</t>
  </si>
  <si>
    <t>Y0314</t>
  </si>
  <si>
    <t>Y0315</t>
  </si>
  <si>
    <t>Y0336</t>
  </si>
  <si>
    <t>Y0337</t>
  </si>
  <si>
    <t>Y0350</t>
  </si>
  <si>
    <t>Y0359</t>
  </si>
  <si>
    <t>Y0388</t>
  </si>
  <si>
    <t>Y0454</t>
  </si>
  <si>
    <t>Y0495</t>
  </si>
  <si>
    <t>Y0498</t>
  </si>
  <si>
    <t>Y0502</t>
  </si>
  <si>
    <t>Y0504</t>
  </si>
  <si>
    <t>Y0541</t>
  </si>
  <si>
    <t>Y0578</t>
  </si>
  <si>
    <t>Y0591</t>
  </si>
  <si>
    <t>Y0631</t>
  </si>
  <si>
    <t>Y0634</t>
  </si>
  <si>
    <t>Y0640</t>
  </si>
  <si>
    <t>Y0641</t>
  </si>
  <si>
    <t>Y0650</t>
  </si>
  <si>
    <t>Y0651</t>
  </si>
  <si>
    <t>Y0660</t>
  </si>
  <si>
    <t>Y0661</t>
  </si>
  <si>
    <t>Y0666</t>
  </si>
  <si>
    <t>Y0668</t>
  </si>
  <si>
    <t>Y0669</t>
  </si>
  <si>
    <t>Y0675</t>
  </si>
  <si>
    <t>Y0695</t>
  </si>
  <si>
    <t>Y0698</t>
  </si>
  <si>
    <t>Y0710</t>
  </si>
  <si>
    <t>Y0716</t>
  </si>
  <si>
    <t>Y0718</t>
  </si>
  <si>
    <t>Y0719</t>
  </si>
  <si>
    <t>Y0725</t>
  </si>
  <si>
    <t>Y0726</t>
  </si>
  <si>
    <t>Y0738</t>
  </si>
  <si>
    <t>Y0739</t>
  </si>
  <si>
    <t>Y0744</t>
  </si>
  <si>
    <t>Y0747</t>
  </si>
  <si>
    <t>Y0750</t>
  </si>
  <si>
    <t>Y0767</t>
  </si>
  <si>
    <t>Y0771</t>
  </si>
  <si>
    <t>Y0772</t>
  </si>
  <si>
    <t>Y0775</t>
  </si>
  <si>
    <t>Y0776</t>
  </si>
  <si>
    <t>Y0779</t>
  </si>
  <si>
    <t>Y0782</t>
  </si>
  <si>
    <t>Y0784</t>
  </si>
  <si>
    <t>Y0791</t>
  </si>
  <si>
    <t>Y0797</t>
  </si>
  <si>
    <t>Y0801</t>
  </si>
  <si>
    <t>Y0810</t>
  </si>
  <si>
    <t>Y0824</t>
  </si>
  <si>
    <t>Y0861</t>
  </si>
  <si>
    <t>Y0870</t>
  </si>
  <si>
    <t>Y0898</t>
  </si>
  <si>
    <t>Y0909</t>
  </si>
  <si>
    <t>Y0910</t>
  </si>
  <si>
    <t>Y0925</t>
  </si>
  <si>
    <t>Y0927</t>
  </si>
  <si>
    <t>Y0948</t>
  </si>
  <si>
    <t>Y0950</t>
  </si>
  <si>
    <t xml:space="preserve"># Unique Taxa </t>
  </si>
  <si>
    <t># Specimens</t>
  </si>
  <si>
    <t>Y0953</t>
  </si>
  <si>
    <t>D0012</t>
  </si>
  <si>
    <t>D0013</t>
  </si>
  <si>
    <t>Y0034</t>
  </si>
  <si>
    <t>Y0037</t>
  </si>
  <si>
    <t>Y0038</t>
  </si>
  <si>
    <t>Y0042</t>
  </si>
  <si>
    <t>Y0043</t>
  </si>
  <si>
    <t>Y0051</t>
  </si>
  <si>
    <t>Y0053</t>
  </si>
  <si>
    <t>Y0083</t>
  </si>
  <si>
    <t>Y0107</t>
  </si>
  <si>
    <t>Y0155</t>
  </si>
  <si>
    <t>Y0160</t>
  </si>
  <si>
    <t>Y0171</t>
  </si>
  <si>
    <t>Y0176</t>
  </si>
  <si>
    <t>Y0214</t>
  </si>
  <si>
    <t>Y0225</t>
  </si>
  <si>
    <t>Y0243</t>
  </si>
  <si>
    <t>Y0254</t>
  </si>
  <si>
    <t>Y0260</t>
  </si>
  <si>
    <t>Y0310</t>
  </si>
  <si>
    <t>Y0330</t>
  </si>
  <si>
    <t>Y0362</t>
  </si>
  <si>
    <t>Y0413</t>
  </si>
  <si>
    <t>Y0430</t>
  </si>
  <si>
    <t>Y0450</t>
  </si>
  <si>
    <t>Y0457</t>
  </si>
  <si>
    <t>Y0478</t>
  </si>
  <si>
    <t>Y0494</t>
  </si>
  <si>
    <t>Y0496</t>
  </si>
  <si>
    <t>Y0499</t>
  </si>
  <si>
    <t>Y0500</t>
  </si>
  <si>
    <t>Y0503</t>
  </si>
  <si>
    <t>Y0515</t>
  </si>
  <si>
    <t>Y0539</t>
  </si>
  <si>
    <t>Y0589</t>
  </si>
  <si>
    <t>Y0599</t>
  </si>
  <si>
    <t>Y0639</t>
  </si>
  <si>
    <t>Y0642</t>
  </si>
  <si>
    <t>Y0647</t>
  </si>
  <si>
    <t>Y0682</t>
  </si>
  <si>
    <t>Y0690</t>
  </si>
  <si>
    <t>Y0691</t>
  </si>
  <si>
    <t>Y0694</t>
  </si>
  <si>
    <t>Y0711</t>
  </si>
  <si>
    <t>Y0714</t>
  </si>
  <si>
    <t>Y0724</t>
  </si>
  <si>
    <t>Y0728</t>
  </si>
  <si>
    <t>Y0731</t>
  </si>
  <si>
    <t>Y0735</t>
  </si>
  <si>
    <t>Y0786</t>
  </si>
  <si>
    <t>Y0802</t>
  </si>
  <si>
    <t>Y0811</t>
  </si>
  <si>
    <t>Y0822</t>
  </si>
  <si>
    <t>Y0825</t>
  </si>
  <si>
    <t>Y0826</t>
  </si>
  <si>
    <t>Y0831</t>
  </si>
  <si>
    <t>Y0834</t>
  </si>
  <si>
    <t>Y0875</t>
  </si>
  <si>
    <t>Y0883</t>
  </si>
  <si>
    <t>Y0889</t>
  </si>
  <si>
    <t>Y0906</t>
  </si>
  <si>
    <t>Y0932</t>
  </si>
  <si>
    <t>Y0935</t>
  </si>
  <si>
    <t>Y0943</t>
  </si>
  <si>
    <t>Y0182</t>
  </si>
  <si>
    <t>Y0211</t>
  </si>
  <si>
    <t>Y0221</t>
  </si>
  <si>
    <t>Y0239</t>
  </si>
  <si>
    <t>Y0317</t>
  </si>
  <si>
    <t>Y0406</t>
  </si>
  <si>
    <t>Y0418</t>
  </si>
  <si>
    <t>Y0452</t>
  </si>
  <si>
    <t>Y0491</t>
  </si>
  <si>
    <t>Y0592</t>
  </si>
  <si>
    <t>Y0644</t>
  </si>
  <si>
    <t>Y0665</t>
  </si>
  <si>
    <t>Y0678</t>
  </si>
  <si>
    <t>Y0721</t>
  </si>
  <si>
    <t>Y0833</t>
  </si>
  <si>
    <t>Y0908</t>
  </si>
  <si>
    <t>Y0913</t>
  </si>
  <si>
    <t>Y0921</t>
  </si>
  <si>
    <t>Y0017</t>
  </si>
  <si>
    <t>Y0020</t>
  </si>
  <si>
    <t>Y0196</t>
  </si>
  <si>
    <t>Y0218</t>
  </si>
  <si>
    <t>Y0236</t>
  </si>
  <si>
    <t>Y0240</t>
  </si>
  <si>
    <t>Y0258</t>
  </si>
  <si>
    <t>Y0262</t>
  </si>
  <si>
    <t>Y0270</t>
  </si>
  <si>
    <t>Y0322</t>
  </si>
  <si>
    <t>Y0327</t>
  </si>
  <si>
    <t>Y0328</t>
  </si>
  <si>
    <t>Y0363</t>
  </si>
  <si>
    <t>Y0366</t>
  </si>
  <si>
    <t>Y0367</t>
  </si>
  <si>
    <t>Y0387</t>
  </si>
  <si>
    <t>Y0389</t>
  </si>
  <si>
    <t>Y0399</t>
  </si>
  <si>
    <t>Y0403</t>
  </si>
  <si>
    <t>Y0429</t>
  </si>
  <si>
    <t>Y0439</t>
  </si>
  <si>
    <t>Y0448</t>
  </si>
  <si>
    <t>Y0479</t>
  </si>
  <si>
    <t>Y0544</t>
  </si>
  <si>
    <t>Y0545</t>
  </si>
  <si>
    <t>Y0630</t>
  </si>
  <si>
    <t>Y0663</t>
  </si>
  <si>
    <t>Y0680</t>
  </si>
  <si>
    <t>Y0692</t>
  </si>
  <si>
    <t>Y0699</t>
  </si>
  <si>
    <t>Y0783</t>
  </si>
  <si>
    <t>Y0795</t>
  </si>
  <si>
    <t>Y0809</t>
  </si>
  <si>
    <t>Y0837</t>
  </si>
  <si>
    <t>Y0941</t>
  </si>
  <si>
    <t>Y0986</t>
  </si>
  <si>
    <t>Major Channel (MC) - 65 Localities</t>
  </si>
  <si>
    <t>Floodplain Channel (FC) - 93 Localities</t>
  </si>
  <si>
    <t>Floodplain (FP) - 36 Localities</t>
  </si>
  <si>
    <t>Y0076</t>
  </si>
  <si>
    <t>Y0311</t>
  </si>
  <si>
    <t>Y311-DS4</t>
  </si>
  <si>
    <t>Y311-DS4ME</t>
  </si>
  <si>
    <t>Y311-W1</t>
  </si>
  <si>
    <t>Y311-W2</t>
  </si>
  <si>
    <t>N</t>
  </si>
  <si>
    <t>Y</t>
  </si>
  <si>
    <t xml:space="preserve">Total </t>
  </si>
  <si>
    <t>R+SR</t>
  </si>
  <si>
    <t>~40% Rounded</t>
  </si>
  <si>
    <t>2+3</t>
  </si>
  <si>
    <t>~18% Dissolved</t>
  </si>
  <si>
    <t>~13% Trampled</t>
  </si>
  <si>
    <t>~15% Tooth Marked</t>
  </si>
  <si>
    <t>~40% with Carnivore Damage</t>
  </si>
  <si>
    <t>~67% Unweathered</t>
  </si>
  <si>
    <t>Proportions of Different Skeletal Elements</t>
  </si>
  <si>
    <t>JUV-YOUNG AD</t>
  </si>
  <si>
    <t>All Artiodactyl Data</t>
  </si>
  <si>
    <t>Crevasse Splay (CS)</t>
  </si>
  <si>
    <t xml:space="preserve">Crevasse Splay (CS) - 18 Localities </t>
  </si>
  <si>
    <t>CS</t>
  </si>
  <si>
    <t>Thin, laterally extensive coarse-grained deposits (sheet deposits) caused by flood-generated overbank deposition.</t>
  </si>
  <si>
    <t>TAXON</t>
  </si>
  <si>
    <t>TOTAL</t>
  </si>
  <si>
    <t>Invertebrate</t>
  </si>
  <si>
    <t>Lizard</t>
  </si>
  <si>
    <t>Primates</t>
  </si>
  <si>
    <t>Snake</t>
  </si>
  <si>
    <t>Crocodilia</t>
  </si>
  <si>
    <t>Anthracothere</t>
  </si>
  <si>
    <t>Aardvark/Pangolin</t>
  </si>
  <si>
    <t>Proboscidean</t>
  </si>
  <si>
    <t>Giraffoid</t>
  </si>
  <si>
    <t>Chalicothere</t>
  </si>
  <si>
    <t>Rhinocerotid</t>
  </si>
  <si>
    <t>Bird</t>
  </si>
  <si>
    <t>MAJOR GROUP</t>
  </si>
  <si>
    <t>invertebrate</t>
  </si>
  <si>
    <t>Reptile</t>
  </si>
  <si>
    <t>Mammal</t>
  </si>
  <si>
    <t>Other Small Mammal</t>
  </si>
  <si>
    <t>HABITAT</t>
  </si>
  <si>
    <t>Aquatic</t>
  </si>
  <si>
    <t>Semi-Aquatic</t>
  </si>
  <si>
    <t>Scansorial</t>
  </si>
  <si>
    <t>Terrestrial</t>
  </si>
  <si>
    <t>Arboreal</t>
  </si>
  <si>
    <t>Volant</t>
  </si>
  <si>
    <t>Total N</t>
  </si>
  <si>
    <t>Semi-aquatic</t>
  </si>
  <si>
    <t xml:space="preserve">Scansorial </t>
  </si>
  <si>
    <t>Fig. 4.8B: Excluding 10-1000kg data</t>
  </si>
  <si>
    <t>4.6B. Environment</t>
  </si>
  <si>
    <t>4.6A.  Formation</t>
  </si>
  <si>
    <t>Near-aquatic</t>
  </si>
  <si>
    <t>Near-Aquatic</t>
  </si>
  <si>
    <t>Floodplain channel</t>
  </si>
  <si>
    <t>a.</t>
  </si>
  <si>
    <t>b.</t>
  </si>
  <si>
    <t>c.</t>
  </si>
  <si>
    <t>f.</t>
  </si>
  <si>
    <t xml:space="preserve">g. </t>
  </si>
  <si>
    <t>e.</t>
  </si>
  <si>
    <t>g.</t>
  </si>
  <si>
    <t>Comparison with Catalogued Artiodactyls (Fig. 4.7b)</t>
  </si>
  <si>
    <t>Angular (A)</t>
  </si>
  <si>
    <t>Sub-angular (SA)</t>
  </si>
  <si>
    <t>Sub-rounded (SR)</t>
  </si>
  <si>
    <t>Rounded ®</t>
  </si>
  <si>
    <t>Code</t>
  </si>
  <si>
    <t>Yes</t>
  </si>
  <si>
    <t>No</t>
  </si>
  <si>
    <t>WS 0 Proportion</t>
  </si>
  <si>
    <t>Yes Proportion</t>
  </si>
  <si>
    <t>Proportion 2+3</t>
  </si>
  <si>
    <t>From Badgley 1986a, Table 3</t>
  </si>
  <si>
    <t>J/Total = .190</t>
  </si>
  <si>
    <t xml:space="preserve">d. </t>
  </si>
  <si>
    <t xml:space="preserve">f. </t>
  </si>
  <si>
    <t>Spec/Loc</t>
  </si>
  <si>
    <t>~62</t>
  </si>
  <si>
    <t>~104</t>
  </si>
  <si>
    <t>~101</t>
  </si>
  <si>
    <t>~43</t>
  </si>
  <si>
    <t>Proportions: POST-10.8 Ma</t>
  </si>
  <si>
    <t>Proportions: PRE-0.8 Ma</t>
  </si>
  <si>
    <t>Taxa/Loc</t>
  </si>
  <si>
    <t>FP-P = paleosol, FP-</t>
  </si>
  <si>
    <t xml:space="preserve">Nagri  </t>
  </si>
  <si>
    <t xml:space="preserve">Dhok Pathan </t>
  </si>
  <si>
    <t>4.10B.  POST-10.8 Ma</t>
  </si>
  <si>
    <t>4.10A: PRE-10.8 Ma</t>
  </si>
  <si>
    <t>8+</t>
  </si>
  <si>
    <t xml:space="preserve">15+ </t>
  </si>
  <si>
    <t>Number of catalogued specimens assigned to single individuals</t>
  </si>
  <si>
    <t>Note: Y481 (CS) included here but not in other analyses.</t>
  </si>
  <si>
    <t>Fossiliferous Lithofacies</t>
  </si>
  <si>
    <t>Y639  N=17</t>
  </si>
  <si>
    <t>Y699  N=9</t>
  </si>
  <si>
    <t>Crocodilian</t>
  </si>
  <si>
    <r>
      <rPr>
        <b/>
        <sz val="11"/>
        <color rgb="FF000000"/>
        <rFont val="Arial"/>
        <family val="2"/>
      </rPr>
      <t>Table 4.1.</t>
    </r>
    <r>
      <rPr>
        <sz val="11"/>
        <color rgb="FF000000"/>
        <rFont val="Arial"/>
        <family val="2"/>
      </rPr>
      <t xml:space="preserve"> Classification scheme for the depositional environments and sub-environments that preserve Siwalik fossils of the Potwar Plateau (adapted from Behrensmeyer et al. 2005). The main categories (Major Channel, Floodplain Channel, Crevasse Splay, and Floodplain) are used to characterize fossil associations with these four fluvial environments in Chapter 4, but more detailed information on lithofacies context is also available for many localities.  Note that the fossiliferous lithofacies of Badgley (1986b) may occur in several of these depositional settings. </t>
    </r>
  </si>
  <si>
    <t>Catalogued Specimen Counts (including scapula and pelvis)</t>
  </si>
  <si>
    <t>Y311 Excavated Sample - Dental Age only (mandibles, maxillae, teeth).  Excavation designations = DS4, DS4ME, W1, W2.</t>
  </si>
  <si>
    <t>For all JUV elements in Y311 Excavations: J/Total (14/100) = .140</t>
  </si>
  <si>
    <t>DS-4 + DS4-ME</t>
  </si>
  <si>
    <t>excludes Y311</t>
  </si>
  <si>
    <t>Y639  N=68</t>
  </si>
  <si>
    <t>Y699  N=36</t>
  </si>
  <si>
    <t>Habitat distribution within each environmental setting- Proportions</t>
  </si>
  <si>
    <t>Habitat distribution across environmental settings - Proportions</t>
  </si>
  <si>
    <t>Proportion Total</t>
  </si>
  <si>
    <t>Unusually large sample not plotted in Fig. 4.11</t>
  </si>
  <si>
    <t>All Artiodactyl Data, with 10 - 1000 kg category parsed into 10-100 kg and 100-1000 kg; due to uncertainties in these estimates we use the broader size category used for Fig. 4.8.</t>
  </si>
  <si>
    <t>Note: Fig. 4.8A omits 10-1000kg category</t>
  </si>
  <si>
    <t>d.</t>
  </si>
  <si>
    <r>
      <t xml:space="preserve">Table 4.4.  </t>
    </r>
    <r>
      <rPr>
        <sz val="12"/>
        <color theme="1"/>
        <rFont val="Arial"/>
        <family val="2"/>
      </rPr>
      <t>Taphonomic attributes of specimens from six excavations (column headings) at locality Y311, including: a) skeletal element tallies, b) data on bone modification features - weathering stages, c) and d) carnivore damage, e) trampling damage, f) rounding, and g) dissolution.  Note that such evidence is most reliable when recorded in excavated samples because surface fossils are subject to post-exposure damage and modification on recent outcrops.  We thank Jana Burke and Nora Loughlin for contributions to the description and analysis of taphonomic features of the Y311 excavated fossils.</t>
    </r>
  </si>
  <si>
    <r>
      <t xml:space="preserve">Table 4.2.  Depositional environments of 316 Potwar Plateau fossil localities in four successive Siwalik Formations (see Fig. 4.4).  </t>
    </r>
    <r>
      <rPr>
        <sz val="11"/>
        <color theme="1"/>
        <rFont val="Arial"/>
        <family val="2"/>
      </rPr>
      <t>These localities were classified in terms of depositional environment (Table 4.1) based on field documentation of lithologies, sedimentary structures, and lateral tracing of fossiliferous units.</t>
    </r>
  </si>
  <si>
    <r>
      <t xml:space="preserve">Table 4.3.  </t>
    </r>
    <r>
      <rPr>
        <sz val="11"/>
        <color theme="1"/>
        <rFont val="Arial"/>
        <family val="2"/>
      </rPr>
      <t>Taphonomic and paleoecological attributes of Potwar Plateau fossil assemblages: a) skeletal element counts, b) juveniles vs. adults, c)  estimated body size, d) comparison of taxa preserved in two similar-age localities from channel fill versus floodplain environments, e) tallies of major mammal groups in different fluvial environments, f) primary data on # catalogued specimens and # unique taxa for each of 212 localities, and g) tallies of number of specimens of taxa (mammal, reptile, bird, fish, invertebrate), classified by habitat (ecology) inferred from functional anatomy and phylogenetic relationships, that are recorded in four different fluvial environments (g).  These data were used to generate Figures 4.6 – 4.12.</t>
    </r>
    <r>
      <rPr>
        <b/>
        <sz val="11"/>
        <color theme="1"/>
        <rFont val="Arial"/>
        <family val="2"/>
      </rPr>
      <t xml:space="preserve">  </t>
    </r>
    <r>
      <rPr>
        <sz val="11"/>
        <color theme="1"/>
        <rFont val="Arial"/>
        <family val="2"/>
      </rPr>
      <t>Note that this file contains additional information not provided in the book tables, including specimen counts in addition to MNI and Unique # Taxa in Tables 4d and 4f.</t>
    </r>
  </si>
  <si>
    <r>
      <t xml:space="preserve">Artiodactyl skeletal element grouping by formation and by depositional environment. </t>
    </r>
    <r>
      <rPr>
        <sz val="11"/>
        <color theme="1"/>
        <rFont val="Arial"/>
        <family val="2"/>
      </rPr>
      <t xml:space="preserve">Counts are based on catalogued specimen numbers (records) and include scapulae with forelimb elements and pelves with hindlimb elements. “Cranial” includes maxillae, mandibles, horn cores, and crania (see Figs. 4.6, 4.7).  </t>
    </r>
  </si>
  <si>
    <r>
      <t xml:space="preserve">Catalogued artiodactyl records of Juveniles vs. Adults, </t>
    </r>
    <r>
      <rPr>
        <sz val="11"/>
        <color theme="1"/>
        <rFont val="Arial"/>
        <family val="2"/>
      </rPr>
      <t>by formation and depositional environment, based on unfused versus fused postcranial skeletal elements, juvenile vs. adult dentitions in mandibles and maxillae, and adult vs. deciduous teeth. Dhok Pathan comparison is based on 21 localities with controlled surface fossil collections (Badgley 1986b, Table 3). Table with excavated Y311 mammals (including many artiodactyls) is based on dental age for mandibles, maxillae, and teeth only, and (below) on all elements where age could be determined.</t>
    </r>
  </si>
  <si>
    <r>
      <t>Body-size estimates for all catalogued artiodactyls</t>
    </r>
    <r>
      <rPr>
        <sz val="11"/>
        <color theme="1"/>
        <rFont val="Arial"/>
        <family val="2"/>
      </rPr>
      <t>, with counts based on records of identified taxa in four Siwalik formations and depositional environments (see Fig. 4.8). The broad category 10-1000 kg is excluded from the main tables and figure but the number of records in this category is given to the far right; these are animals with uncertain weight estimates.</t>
    </r>
  </si>
  <si>
    <r>
      <t xml:space="preserve">Comparison of taxonomic occurrences in Chinji Formation localities Y639 and Y699, </t>
    </r>
    <r>
      <rPr>
        <sz val="11"/>
        <color theme="1"/>
        <rFont val="Arial"/>
        <family val="2"/>
      </rPr>
      <t>based on estimates of the minimum number of individuals (MNI) represented by Chapter 4 skeletal remains. Both Aardvark and Suid were represented by multiple elements associated with single individuals (see Fig. 4.9). Note: Counting catalogued specimens inflates the number of crocodiles and taxa with associated skeletal parts, so estimates of MNI (Minimum Number of Individuals) are a more realistic representation of relative abundance in the death assemblages.</t>
    </r>
  </si>
  <si>
    <r>
      <t xml:space="preserve">Major mammalian groups represented in the four different depositional environments, </t>
    </r>
    <r>
      <rPr>
        <sz val="11"/>
        <color theme="1"/>
        <rFont val="Arial"/>
        <family val="2"/>
      </rPr>
      <t>based on catalogued records of taxa in two time intervals, before and after 10.8 Ma, the first appearance datum (FAD) of equids in our Siwalik record. (Fig. 4.10)</t>
    </r>
  </si>
  <si>
    <r>
      <t xml:space="preserve">Data for rarefaction curves (specimen numbers versus mammal taxonomic richness per locality; </t>
    </r>
    <r>
      <rPr>
        <sz val="11"/>
        <color theme="1"/>
        <rFont val="Arial"/>
        <family val="2"/>
      </rPr>
      <t>all body sizes), for 212 localities with &gt;9 specimens (see Fig. 4.11). Major Channel, Floodplain Channel, and Crevasse Splay localities with 300-400 specimens begin to level out at a maximum of 20-25 taxa. In contrast, Floodplain localities approach a maximum of ~15 taxa at 200 specimens. Two very productive localities, Y76 (1369 specimens and 35 taxa) and Y311 (4229 specimens, 45 taxa), are not plotted on Fig. 4.11.</t>
    </r>
  </si>
  <si>
    <r>
      <t xml:space="preserve">Distribution of taxa with different habitat associations in four depositional environments, </t>
    </r>
    <r>
      <rPr>
        <sz val="11"/>
        <color theme="1"/>
        <rFont val="Arial"/>
        <family val="2"/>
      </rPr>
      <t xml:space="preserve">based on functional anatomy of major groups, based on catalogued records in 316 documented localities. (see Fig. 4.12). Key: Aquatic = Invertebrates and Fish; Semi-aquatic = snakes, crocodiles, turtles; Near-aquatic = anthracotheres, tragulids; Terrestrial = taxa listed as Terrestrial in Table 4.2; Scansorial = rodents and small mammals; Arboreal = primates and lizards, Volant = birds.  </t>
    </r>
  </si>
  <si>
    <r>
      <t xml:space="preserve">Table 4.5.  Localities with multiple specimens per individual, </t>
    </r>
    <r>
      <rPr>
        <sz val="12"/>
        <color theme="1"/>
        <rFont val="Arial"/>
        <family val="2"/>
      </rPr>
      <t>showing numbers and proportions of localities associated with each of the four major depositional environments. Most represent the skeletal parts of single individuals, but a few localities have associated remains from multiple individuals. Note that one Crevasse Splay (CS) locality (Y481) in this table was not included in other analyses.Tallies include (two categories - 8 or more or 15 or more) per individual (i.e., associated parts of the same skeleton).  This highlights the scarcity of associated vertebrate remains in the total sample of over 50,000 catalogued specimens.</t>
    </r>
  </si>
  <si>
    <r>
      <t xml:space="preserve">Skeletal elements recorded in four different excavations at Y311 (Fig. 4.7a), </t>
    </r>
    <r>
      <rPr>
        <sz val="12"/>
        <color theme="1"/>
        <rFont val="Arial"/>
        <family val="2"/>
      </rPr>
      <t xml:space="preserve">with comparison of proportions of element groups in catalogued records of artiodactyls from all other Major Channel localities (excluding Y311). Axial remains were consistently recorded in the excavations but not in the surface assemblages, so they are not included in the comparison with Major Channel artiodactyls. Differences in proportions of skeletal elements in excavated vs. surface collections indicate greater fragility of cranial remains on outcrop surfaces compared with greater durability of podials and phalanges. Column headings are the names of excavations at Y311.  </t>
    </r>
  </si>
  <si>
    <r>
      <t xml:space="preserve">Bone-weathering records at four Y311 excavations, </t>
    </r>
    <r>
      <rPr>
        <sz val="12"/>
        <color theme="1"/>
        <rFont val="Arial"/>
        <family val="2"/>
      </rPr>
      <t>showing number of specimens that can be confidently assigned to Weathering Stages 0, 1, and 2 (Behrensmeyer 1978) based on the presence or absence of cracking and roughness on bone surfaces. Weathering Stage 0 indicates minimal time of exposure to surface conditions prior to burial and is the dominant group (67%) in this excavated sample. Note that none of these excavations had bones showing greater degrees of surface weathering (Weathering Stages 3-5).</t>
    </r>
  </si>
  <si>
    <r>
      <t xml:space="preserve">Y311 Overall Carnivore Damage - </t>
    </r>
    <r>
      <rPr>
        <sz val="12"/>
        <color theme="1"/>
        <rFont val="Arial"/>
        <family val="2"/>
      </rPr>
      <t>includes evidence consisting of spiral breaks, a hallmark of breakage while fresh, frayed or chewed bone ends, and tooth marks such as punctures, scoring and slicing marks. All of these are included in the tallies of such evidence on bones with well-preserved surfaces, from four excavation sites at Y311.</t>
    </r>
  </si>
  <si>
    <r>
      <t xml:space="preserve">Y311 Tooth Marks - </t>
    </r>
    <r>
      <rPr>
        <sz val="12"/>
        <color theme="1"/>
        <rFont val="Arial"/>
        <family val="2"/>
      </rPr>
      <t>Carnivore tooth marks (Fig. 4.5a, b, d) provide reliable evidence for predator or scavenger bone modification. The tallies in this table are a subset of marks included in Table 4.3c, from the same Y311 excavations.</t>
    </r>
  </si>
  <si>
    <r>
      <t>Y311 Trample Damage -</t>
    </r>
    <r>
      <rPr>
        <sz val="12"/>
        <color theme="1"/>
        <rFont val="Arial"/>
        <family val="2"/>
      </rPr>
      <t xml:space="preserve"> indicated by parallel striations on bone surfaces and from crushing and breakage that depress and flake bone edges and surfaces (Fig. 4.5c, d).</t>
    </r>
  </si>
  <si>
    <r>
      <t>Y311 Physical abrasion (rounding) -</t>
    </r>
    <r>
      <rPr>
        <sz val="12"/>
        <color theme="1"/>
        <rFont val="Arial"/>
        <family val="2"/>
      </rPr>
      <t xml:space="preserve"> most clearly expressed by rounding of breaks and bone edges that were originally sharp and angular. The four categories, from angular to rounded, are similar to those used for sedimentary grain description.</t>
    </r>
  </si>
  <si>
    <r>
      <t xml:space="preserve">Y311 Dissolution -  </t>
    </r>
    <r>
      <rPr>
        <sz val="12"/>
        <color theme="1"/>
        <rFont val="Arial"/>
        <family val="2"/>
      </rPr>
      <t>from water, soil or digestive acids (e.g., crocodilian) is evident in pitted, roughened bone surfaces but also may be expressed in the removal of enamel from teeth and smoothing of bone and tooth edges where these were exposed to carnivore digestive processes (Fig. 4.5e).</t>
    </r>
  </si>
  <si>
    <r>
      <rPr>
        <b/>
        <sz val="11"/>
        <color theme="1"/>
        <rFont val="Calibri"/>
        <family val="2"/>
        <scheme val="minor"/>
      </rPr>
      <t>4_SiwalikSuppFile_02:</t>
    </r>
    <r>
      <rPr>
        <sz val="11"/>
        <color theme="1"/>
        <rFont val="Calibri"/>
        <family val="2"/>
        <scheme val="minor"/>
      </rPr>
      <t xml:space="preserve"> The Excel files contain 5 data tables presented in Chapter 4, Tables 4.1 – 4.5, documenting taphonomic and ecological characteristics of the Siwalik fossil assemblages; see extended captions on tables.  Data in these tables were used for Figs. 4.4, 4.6-4.12.  See also separate file:  4_SiwalikSuppFile_01: Figure 4.5 showing taphonomic features of Siwalik fossils.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</si>
</sst>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4" x14ac:knownFonts="1">
    <font>
      <sz val="11"/>
      <color theme="1"/>
      <name val="Calibri"/>
      <family val="2"/>
      <scheme val="minor"/>
    </font>
    <font>
      <b/>
      <sz val="11"/>
      <color theme="1"/>
      <name val="Calibri"/>
      <family val="2"/>
      <scheme val="minor"/>
    </font>
    <font>
      <sz val="8"/>
      <name val="Calibri"/>
      <family val="2"/>
      <scheme val="minor"/>
    </font>
    <font>
      <sz val="14"/>
      <color rgb="FF000000"/>
      <name val="Arial"/>
      <family val="2"/>
    </font>
    <font>
      <sz val="14"/>
      <color theme="1"/>
      <name val="Arial"/>
      <family val="2"/>
    </font>
    <font>
      <b/>
      <sz val="12"/>
      <color theme="1"/>
      <name val="Arial"/>
      <family val="2"/>
    </font>
    <font>
      <sz val="12"/>
      <color theme="1"/>
      <name val="Arial"/>
      <family val="2"/>
    </font>
    <font>
      <sz val="12"/>
      <name val="Arial"/>
      <family val="2"/>
    </font>
    <font>
      <sz val="11"/>
      <color rgb="FF000000"/>
      <name val="Arial"/>
      <family val="2"/>
    </font>
    <font>
      <b/>
      <sz val="11"/>
      <color theme="1"/>
      <name val="Arial"/>
      <family val="2"/>
    </font>
    <font>
      <sz val="11"/>
      <color theme="1"/>
      <name val="Arial"/>
      <family val="2"/>
    </font>
    <font>
      <b/>
      <sz val="11"/>
      <color rgb="FF000000"/>
      <name val="Arial"/>
      <family val="2"/>
    </font>
    <font>
      <b/>
      <sz val="11"/>
      <name val="Arial"/>
      <family val="2"/>
    </font>
    <font>
      <sz val="11"/>
      <name val="Arial"/>
      <family val="2"/>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bottom style="thin">
        <color theme="4" tint="0.39997558519241921"/>
      </bottom>
      <diagonal/>
    </border>
  </borders>
  <cellStyleXfs count="1">
    <xf numFmtId="0" fontId="0" fillId="0" borderId="0"/>
  </cellStyleXfs>
  <cellXfs count="63">
    <xf numFmtId="0" fontId="0" fillId="0" borderId="0" xfId="0"/>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vertical="top" wrapText="1"/>
    </xf>
    <xf numFmtId="0" fontId="0" fillId="0" borderId="3" xfId="0" applyBorder="1" applyAlignment="1">
      <alignment vertical="top" wrapText="1"/>
    </xf>
    <xf numFmtId="0" fontId="0" fillId="0" borderId="0" xfId="0" applyAlignment="1">
      <alignment vertical="top" wrapText="1"/>
    </xf>
    <xf numFmtId="0" fontId="0" fillId="0" borderId="4" xfId="0" applyBorder="1" applyAlignment="1">
      <alignment vertical="top" wrapText="1"/>
    </xf>
    <xf numFmtId="0" fontId="0" fillId="0" borderId="2" xfId="0" applyBorder="1" applyAlignment="1">
      <alignment vertical="top" wrapText="1"/>
    </xf>
    <xf numFmtId="0" fontId="1" fillId="0" borderId="4" xfId="0" applyFont="1"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1" xfId="0" applyBorder="1" applyAlignment="1">
      <alignment vertical="top" wrapText="1"/>
    </xf>
    <xf numFmtId="0" fontId="1" fillId="0" borderId="1" xfId="0" applyFont="1" applyBorder="1" applyAlignment="1">
      <alignment vertical="top" wrapText="1"/>
    </xf>
    <xf numFmtId="0" fontId="0" fillId="0" borderId="9" xfId="0" applyBorder="1" applyAlignment="1">
      <alignment vertical="top" wrapText="1"/>
    </xf>
    <xf numFmtId="0" fontId="0" fillId="0" borderId="10" xfId="0" applyBorder="1" applyAlignment="1">
      <alignment vertical="top" wrapText="1"/>
    </xf>
    <xf numFmtId="0" fontId="3" fillId="0" borderId="0" xfId="0" applyFont="1"/>
    <xf numFmtId="0" fontId="4" fillId="0" borderId="0" xfId="0" applyFont="1"/>
    <xf numFmtId="0" fontId="5" fillId="0" borderId="0" xfId="0" applyFont="1"/>
    <xf numFmtId="0" fontId="6" fillId="0" borderId="0" xfId="0" applyFont="1"/>
    <xf numFmtId="0" fontId="6" fillId="0" borderId="0" xfId="0" applyFont="1" applyAlignment="1">
      <alignment horizontal="center"/>
    </xf>
    <xf numFmtId="2" fontId="6" fillId="0" borderId="0" xfId="0" applyNumberFormat="1" applyFont="1"/>
    <xf numFmtId="164" fontId="6" fillId="0" borderId="0" xfId="0" applyNumberFormat="1" applyFont="1"/>
    <xf numFmtId="164" fontId="5" fillId="0" borderId="0" xfId="0" applyNumberFormat="1" applyFont="1"/>
    <xf numFmtId="0" fontId="7" fillId="0" borderId="0" xfId="0" applyFont="1"/>
    <xf numFmtId="49" fontId="6" fillId="0" borderId="0" xfId="0" applyNumberFormat="1" applyFont="1"/>
    <xf numFmtId="0" fontId="5" fillId="0" borderId="0" xfId="0" applyFont="1" applyAlignment="1">
      <alignment horizontal="center" vertical="center"/>
    </xf>
    <xf numFmtId="0" fontId="5" fillId="0" borderId="0" xfId="0" applyFont="1" applyAlignment="1">
      <alignment horizontal="center"/>
    </xf>
    <xf numFmtId="0" fontId="9" fillId="0" borderId="0" xfId="0" applyFont="1"/>
    <xf numFmtId="0" fontId="10" fillId="0" borderId="0" xfId="0" applyFont="1" applyAlignment="1">
      <alignment vertical="top" wrapText="1"/>
    </xf>
    <xf numFmtId="0" fontId="12" fillId="0" borderId="0" xfId="0" applyFont="1" applyAlignment="1">
      <alignment horizontal="center" vertical="top" wrapText="1"/>
    </xf>
    <xf numFmtId="0" fontId="9" fillId="0" borderId="0" xfId="0" applyFont="1" applyAlignment="1">
      <alignment horizontal="center" vertical="top" wrapText="1"/>
    </xf>
    <xf numFmtId="0" fontId="9" fillId="0" borderId="0" xfId="0" applyFont="1" applyAlignment="1">
      <alignment vertical="top" wrapText="1"/>
    </xf>
    <xf numFmtId="0" fontId="10" fillId="0" borderId="0" xfId="0" applyFont="1"/>
    <xf numFmtId="0" fontId="10" fillId="0" borderId="0" xfId="0" applyFont="1" applyAlignment="1">
      <alignment horizontal="center"/>
    </xf>
    <xf numFmtId="2" fontId="10" fillId="0" borderId="0" xfId="0" applyNumberFormat="1" applyFont="1" applyAlignment="1">
      <alignment horizontal="center"/>
    </xf>
    <xf numFmtId="0" fontId="12" fillId="0" borderId="0" xfId="0" applyFont="1"/>
    <xf numFmtId="164" fontId="10" fillId="0" borderId="0" xfId="0" applyNumberFormat="1" applyFont="1" applyAlignment="1">
      <alignment horizontal="center"/>
    </xf>
    <xf numFmtId="0" fontId="12" fillId="0" borderId="0" xfId="0" applyFont="1" applyAlignment="1">
      <alignment horizontal="center"/>
    </xf>
    <xf numFmtId="2" fontId="10" fillId="0" borderId="0" xfId="0" applyNumberFormat="1" applyFont="1"/>
    <xf numFmtId="0" fontId="9" fillId="0" borderId="11" xfId="0" applyFont="1" applyBorder="1"/>
    <xf numFmtId="0" fontId="10" fillId="0" borderId="0" xfId="0" applyFont="1" applyAlignment="1">
      <alignment horizontal="left"/>
    </xf>
    <xf numFmtId="164" fontId="10" fillId="0" borderId="0" xfId="0" applyNumberFormat="1" applyFont="1"/>
    <xf numFmtId="0" fontId="13" fillId="0" borderId="0" xfId="0" applyFont="1" applyAlignment="1">
      <alignment horizontal="center" vertical="center"/>
    </xf>
    <xf numFmtId="164" fontId="9" fillId="0" borderId="0" xfId="0" applyNumberFormat="1" applyFont="1"/>
    <xf numFmtId="16" fontId="9" fillId="0" borderId="0" xfId="0" applyNumberFormat="1" applyFont="1"/>
    <xf numFmtId="0" fontId="9" fillId="0" borderId="0" xfId="0" applyFont="1" applyAlignment="1">
      <alignment horizontal="left"/>
    </xf>
    <xf numFmtId="0" fontId="13" fillId="0" borderId="0" xfId="0" applyFont="1"/>
    <xf numFmtId="0" fontId="10" fillId="0" borderId="0" xfId="0" applyFont="1" applyAlignment="1">
      <alignment horizontal="right"/>
    </xf>
    <xf numFmtId="165" fontId="10" fillId="0" borderId="0" xfId="0" applyNumberFormat="1" applyFont="1"/>
    <xf numFmtId="165" fontId="10" fillId="0" borderId="0" xfId="0" applyNumberFormat="1" applyFont="1" applyAlignment="1">
      <alignment horizontal="right"/>
    </xf>
    <xf numFmtId="0" fontId="10" fillId="0" borderId="0" xfId="0" applyFont="1" applyAlignment="1">
      <alignment wrapText="1"/>
    </xf>
    <xf numFmtId="0" fontId="9" fillId="0" borderId="0" xfId="0" applyFont="1" applyAlignment="1">
      <alignment wrapText="1"/>
    </xf>
    <xf numFmtId="2" fontId="10" fillId="0" borderId="0" xfId="0" applyNumberFormat="1" applyFont="1" applyAlignment="1">
      <alignment wrapText="1"/>
    </xf>
    <xf numFmtId="0" fontId="12" fillId="0" borderId="0" xfId="0" applyFont="1" applyAlignment="1">
      <alignment horizontal="left"/>
    </xf>
    <xf numFmtId="164" fontId="10" fillId="0" borderId="0" xfId="0" applyNumberFormat="1" applyFont="1" applyAlignment="1">
      <alignment horizontal="left"/>
    </xf>
    <xf numFmtId="0" fontId="0" fillId="0" borderId="0" xfId="0" applyAlignment="1">
      <alignment vertical="top" wrapText="1"/>
    </xf>
    <xf numFmtId="0" fontId="8" fillId="0" borderId="0" xfId="0" applyFont="1" applyAlignment="1">
      <alignment vertical="top" wrapText="1"/>
    </xf>
    <xf numFmtId="0" fontId="9" fillId="0" borderId="0" xfId="0" applyFont="1" applyAlignment="1">
      <alignment vertical="top" wrapText="1"/>
    </xf>
    <xf numFmtId="0" fontId="9" fillId="0" borderId="0" xfId="0" applyFont="1" applyAlignment="1">
      <alignment vertical="top"/>
    </xf>
    <xf numFmtId="0" fontId="9" fillId="0" borderId="0" xfId="0" applyFont="1" applyAlignment="1">
      <alignment horizontal="center"/>
    </xf>
    <xf numFmtId="0" fontId="5"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C7DC1-7F6E-4BAB-A8D7-A66B1B449847}">
  <dimension ref="A1:I5"/>
  <sheetViews>
    <sheetView zoomScale="150" zoomScaleNormal="150" workbookViewId="0">
      <selection sqref="A1:I5"/>
    </sheetView>
  </sheetViews>
  <sheetFormatPr baseColWidth="10" defaultColWidth="8.83203125" defaultRowHeight="15" x14ac:dyDescent="0.2"/>
  <sheetData>
    <row r="1" spans="1:9" x14ac:dyDescent="0.2">
      <c r="A1" s="57" t="s">
        <v>481</v>
      </c>
      <c r="B1" s="57"/>
      <c r="C1" s="57"/>
      <c r="D1" s="57"/>
      <c r="E1" s="57"/>
      <c r="F1" s="57"/>
      <c r="G1" s="57"/>
      <c r="H1" s="57"/>
      <c r="I1" s="57"/>
    </row>
    <row r="2" spans="1:9" x14ac:dyDescent="0.2">
      <c r="A2" s="57"/>
      <c r="B2" s="57"/>
      <c r="C2" s="57"/>
      <c r="D2" s="57"/>
      <c r="E2" s="57"/>
      <c r="F2" s="57"/>
      <c r="G2" s="57"/>
      <c r="H2" s="57"/>
      <c r="I2" s="57"/>
    </row>
    <row r="3" spans="1:9" x14ac:dyDescent="0.2">
      <c r="A3" s="57"/>
      <c r="B3" s="57"/>
      <c r="C3" s="57"/>
      <c r="D3" s="57"/>
      <c r="E3" s="57"/>
      <c r="F3" s="57"/>
      <c r="G3" s="57"/>
      <c r="H3" s="57"/>
      <c r="I3" s="57"/>
    </row>
    <row r="4" spans="1:9" x14ac:dyDescent="0.2">
      <c r="A4" s="57"/>
      <c r="B4" s="57"/>
      <c r="C4" s="57"/>
      <c r="D4" s="57"/>
      <c r="E4" s="57"/>
      <c r="F4" s="57"/>
      <c r="G4" s="57"/>
      <c r="H4" s="57"/>
      <c r="I4" s="57"/>
    </row>
    <row r="5" spans="1:9" x14ac:dyDescent="0.2">
      <c r="A5" s="57"/>
      <c r="B5" s="57"/>
      <c r="C5" s="57"/>
      <c r="D5" s="57"/>
      <c r="E5" s="57"/>
      <c r="F5" s="57"/>
      <c r="G5" s="57"/>
      <c r="H5" s="57"/>
      <c r="I5" s="57"/>
    </row>
  </sheetData>
  <mergeCells count="1">
    <mergeCell ref="A1:I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9EC2A-FAF4-4394-B159-17171A2D046A}">
  <dimension ref="A1:G13"/>
  <sheetViews>
    <sheetView workbookViewId="0">
      <selection sqref="A1:G3"/>
    </sheetView>
  </sheetViews>
  <sheetFormatPr baseColWidth="10" defaultColWidth="8.83203125" defaultRowHeight="15" x14ac:dyDescent="0.2"/>
  <cols>
    <col min="1" max="1" width="11.1640625" customWidth="1"/>
    <col min="2" max="2" width="7.83203125" customWidth="1"/>
    <col min="3" max="3" width="12.83203125" customWidth="1"/>
    <col min="4" max="4" width="37.1640625" customWidth="1"/>
    <col min="5" max="5" width="29.83203125" customWidth="1"/>
    <col min="6" max="6" width="26" customWidth="1"/>
    <col min="7" max="7" width="28.83203125" customWidth="1"/>
  </cols>
  <sheetData>
    <row r="1" spans="1:7" s="18" customFormat="1" ht="18" x14ac:dyDescent="0.2">
      <c r="A1" s="58" t="s">
        <v>448</v>
      </c>
      <c r="B1" s="58"/>
      <c r="C1" s="58"/>
      <c r="D1" s="58"/>
      <c r="E1" s="58"/>
      <c r="F1" s="58"/>
      <c r="G1" s="58"/>
    </row>
    <row r="2" spans="1:7" s="18" customFormat="1" ht="18" x14ac:dyDescent="0.2">
      <c r="A2" s="58"/>
      <c r="B2" s="58"/>
      <c r="C2" s="58"/>
      <c r="D2" s="58"/>
      <c r="E2" s="58"/>
      <c r="F2" s="58"/>
      <c r="G2" s="58"/>
    </row>
    <row r="3" spans="1:7" s="18" customFormat="1" ht="22.75" customHeight="1" x14ac:dyDescent="0.2">
      <c r="A3" s="58"/>
      <c r="B3" s="58"/>
      <c r="C3" s="58"/>
      <c r="D3" s="58"/>
      <c r="E3" s="58"/>
      <c r="F3" s="58"/>
      <c r="G3" s="58"/>
    </row>
    <row r="4" spans="1:7" s="18" customFormat="1" ht="18" x14ac:dyDescent="0.2">
      <c r="A4" s="17"/>
    </row>
    <row r="5" spans="1:7" ht="32" x14ac:dyDescent="0.2">
      <c r="A5" s="1" t="s">
        <v>36</v>
      </c>
      <c r="B5" s="1" t="s">
        <v>37</v>
      </c>
      <c r="C5" s="1" t="s">
        <v>38</v>
      </c>
      <c r="D5" s="1" t="s">
        <v>39</v>
      </c>
      <c r="E5" s="1" t="s">
        <v>444</v>
      </c>
      <c r="F5" s="1" t="s">
        <v>40</v>
      </c>
      <c r="G5" s="2" t="s">
        <v>41</v>
      </c>
    </row>
    <row r="6" spans="1:7" ht="48" x14ac:dyDescent="0.2">
      <c r="A6" s="3" t="s">
        <v>7</v>
      </c>
      <c r="B6" s="3" t="s">
        <v>4</v>
      </c>
      <c r="C6" s="4"/>
      <c r="D6" s="4" t="s">
        <v>42</v>
      </c>
      <c r="E6" s="5" t="s">
        <v>76</v>
      </c>
      <c r="F6" s="6" t="s">
        <v>43</v>
      </c>
      <c r="G6" s="7" t="s">
        <v>127</v>
      </c>
    </row>
    <row r="7" spans="1:7" ht="48" x14ac:dyDescent="0.2">
      <c r="A7" s="8"/>
      <c r="B7" s="6" t="s">
        <v>44</v>
      </c>
      <c r="C7" s="6" t="s">
        <v>45</v>
      </c>
      <c r="D7" s="6" t="s">
        <v>46</v>
      </c>
      <c r="E7" s="5" t="s">
        <v>47</v>
      </c>
      <c r="F7" s="6" t="s">
        <v>48</v>
      </c>
      <c r="G7" s="9" t="s">
        <v>49</v>
      </c>
    </row>
    <row r="8" spans="1:7" ht="64" x14ac:dyDescent="0.2">
      <c r="A8" s="8"/>
      <c r="B8" s="6" t="s">
        <v>23</v>
      </c>
      <c r="C8" s="6" t="s">
        <v>50</v>
      </c>
      <c r="D8" s="6" t="s">
        <v>51</v>
      </c>
      <c r="E8" s="5" t="s">
        <v>77</v>
      </c>
      <c r="F8" s="6" t="s">
        <v>52</v>
      </c>
      <c r="G8" s="10" t="s">
        <v>53</v>
      </c>
    </row>
    <row r="9" spans="1:7" ht="48" x14ac:dyDescent="0.2">
      <c r="A9" s="3" t="s">
        <v>8</v>
      </c>
      <c r="B9" s="3" t="s">
        <v>5</v>
      </c>
      <c r="C9" s="4"/>
      <c r="D9" s="4" t="s">
        <v>54</v>
      </c>
      <c r="E9" s="11" t="s">
        <v>55</v>
      </c>
      <c r="F9" s="4" t="s">
        <v>404</v>
      </c>
      <c r="G9" s="7" t="s">
        <v>56</v>
      </c>
    </row>
    <row r="10" spans="1:7" ht="80" x14ac:dyDescent="0.2">
      <c r="A10" s="8"/>
      <c r="B10" s="6" t="s">
        <v>57</v>
      </c>
      <c r="C10" s="6" t="s">
        <v>58</v>
      </c>
      <c r="D10" s="6" t="s">
        <v>59</v>
      </c>
      <c r="E10" s="5" t="s">
        <v>60</v>
      </c>
      <c r="F10" s="6" t="s">
        <v>61</v>
      </c>
      <c r="G10" s="9" t="s">
        <v>62</v>
      </c>
    </row>
    <row r="11" spans="1:7" ht="48" x14ac:dyDescent="0.2">
      <c r="A11" s="8"/>
      <c r="B11" s="6" t="s">
        <v>63</v>
      </c>
      <c r="C11" s="6" t="s">
        <v>64</v>
      </c>
      <c r="D11" s="6" t="s">
        <v>65</v>
      </c>
      <c r="E11" s="5" t="s">
        <v>66</v>
      </c>
      <c r="F11" s="12" t="s">
        <v>67</v>
      </c>
      <c r="G11" s="9" t="s">
        <v>68</v>
      </c>
    </row>
    <row r="12" spans="1:7" ht="48" x14ac:dyDescent="0.2">
      <c r="A12" s="3" t="s">
        <v>108</v>
      </c>
      <c r="B12" s="3" t="s">
        <v>368</v>
      </c>
      <c r="C12" s="4"/>
      <c r="D12" s="4" t="s">
        <v>369</v>
      </c>
      <c r="E12" s="13" t="s">
        <v>69</v>
      </c>
      <c r="F12" s="13" t="s">
        <v>70</v>
      </c>
      <c r="G12" s="7" t="s">
        <v>71</v>
      </c>
    </row>
    <row r="13" spans="1:7" ht="80" x14ac:dyDescent="0.2">
      <c r="A13" s="14" t="s">
        <v>9</v>
      </c>
      <c r="B13" s="14" t="s">
        <v>6</v>
      </c>
      <c r="C13" s="13" t="s">
        <v>435</v>
      </c>
      <c r="D13" s="13" t="s">
        <v>72</v>
      </c>
      <c r="E13" s="15" t="s">
        <v>73</v>
      </c>
      <c r="F13" s="12" t="s">
        <v>74</v>
      </c>
      <c r="G13" s="16" t="s">
        <v>75</v>
      </c>
    </row>
  </sheetData>
  <mergeCells count="1">
    <mergeCell ref="A1:G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91A76-2CC7-462F-B462-CE1DDFFCA3E3}">
  <dimension ref="A1:AQ19"/>
  <sheetViews>
    <sheetView workbookViewId="0">
      <selection activeCell="A5" sqref="A5:XFD5"/>
    </sheetView>
  </sheetViews>
  <sheetFormatPr baseColWidth="10" defaultColWidth="8.83203125" defaultRowHeight="16" x14ac:dyDescent="0.2"/>
  <cols>
    <col min="1" max="1" width="21.83203125" style="20" customWidth="1"/>
    <col min="2" max="2" width="17.1640625" style="20" customWidth="1"/>
    <col min="3" max="3" width="14.33203125" style="20" customWidth="1"/>
    <col min="4" max="4" width="14.5" style="20" customWidth="1"/>
    <col min="5" max="5" width="16" style="20" customWidth="1"/>
    <col min="6" max="6" width="11.83203125" style="20" customWidth="1"/>
    <col min="7" max="7" width="12.1640625" style="21" customWidth="1"/>
    <col min="8" max="8" width="8.83203125" style="20"/>
    <col min="9" max="9" width="20" style="20" customWidth="1"/>
    <col min="10" max="10" width="10.83203125" style="20" customWidth="1"/>
    <col min="11" max="11" width="8.83203125" style="20"/>
    <col min="12" max="12" width="10.5" style="20" customWidth="1"/>
    <col min="13" max="17" width="8.83203125" style="20"/>
    <col min="18" max="18" width="12.33203125" style="20" customWidth="1"/>
    <col min="19" max="16384" width="8.83203125" style="20"/>
  </cols>
  <sheetData>
    <row r="1" spans="1:43" x14ac:dyDescent="0.2">
      <c r="A1" s="59" t="s">
        <v>464</v>
      </c>
      <c r="B1" s="59"/>
      <c r="C1" s="59"/>
      <c r="D1" s="59"/>
      <c r="E1" s="59"/>
      <c r="F1" s="59"/>
      <c r="G1" s="59"/>
      <c r="AO1" s="22"/>
      <c r="AQ1" s="22"/>
    </row>
    <row r="2" spans="1:43" x14ac:dyDescent="0.2">
      <c r="A2" s="59"/>
      <c r="B2" s="59"/>
      <c r="C2" s="59"/>
      <c r="D2" s="59"/>
      <c r="E2" s="59"/>
      <c r="F2" s="59"/>
      <c r="G2" s="59"/>
      <c r="AO2" s="22"/>
      <c r="AQ2" s="22"/>
    </row>
    <row r="3" spans="1:43" x14ac:dyDescent="0.2">
      <c r="A3" s="59"/>
      <c r="B3" s="59"/>
      <c r="C3" s="59"/>
      <c r="D3" s="59"/>
      <c r="E3" s="59"/>
      <c r="F3" s="59"/>
      <c r="G3" s="59"/>
      <c r="AO3" s="22"/>
      <c r="AQ3" s="22"/>
    </row>
    <row r="4" spans="1:43" ht="3.5" customHeight="1" x14ac:dyDescent="0.2">
      <c r="A4" s="59"/>
      <c r="B4" s="59"/>
      <c r="C4" s="59"/>
      <c r="D4" s="59"/>
      <c r="E4" s="59"/>
      <c r="F4" s="59"/>
      <c r="G4" s="59"/>
      <c r="AO4" s="22"/>
      <c r="AQ4" s="22"/>
    </row>
    <row r="5" spans="1:43" s="30" customFormat="1" ht="14" customHeight="1" x14ac:dyDescent="0.2">
      <c r="B5" s="31" t="s">
        <v>0</v>
      </c>
      <c r="C5" s="31" t="s">
        <v>1</v>
      </c>
      <c r="D5" s="31" t="s">
        <v>436</v>
      </c>
      <c r="E5" s="31" t="s">
        <v>437</v>
      </c>
      <c r="F5" s="32" t="s">
        <v>3</v>
      </c>
      <c r="G5" s="32" t="s">
        <v>121</v>
      </c>
      <c r="H5" s="33"/>
    </row>
    <row r="6" spans="1:43" s="34" customFormat="1" ht="14" x14ac:dyDescent="0.15">
      <c r="A6" s="34" t="s">
        <v>24</v>
      </c>
      <c r="B6" s="35">
        <v>6</v>
      </c>
      <c r="C6" s="35">
        <v>37</v>
      </c>
      <c r="D6" s="35">
        <v>11</v>
      </c>
      <c r="E6" s="35">
        <v>40</v>
      </c>
      <c r="F6" s="35">
        <v>94</v>
      </c>
      <c r="G6" s="36">
        <f>(F6/316)</f>
        <v>0.29746835443037972</v>
      </c>
    </row>
    <row r="7" spans="1:43" s="34" customFormat="1" ht="14" x14ac:dyDescent="0.15">
      <c r="A7" s="34" t="s">
        <v>25</v>
      </c>
      <c r="B7" s="35">
        <v>9</v>
      </c>
      <c r="C7" s="35">
        <v>57</v>
      </c>
      <c r="D7" s="35">
        <v>12</v>
      </c>
      <c r="E7" s="35">
        <v>57</v>
      </c>
      <c r="F7" s="35">
        <v>135</v>
      </c>
      <c r="G7" s="36">
        <f t="shared" ref="G7:G9" si="0">(F7/316)</f>
        <v>0.42721518987341772</v>
      </c>
    </row>
    <row r="8" spans="1:43" s="34" customFormat="1" ht="14" x14ac:dyDescent="0.15">
      <c r="A8" s="34" t="s">
        <v>366</v>
      </c>
      <c r="B8" s="35">
        <v>4</v>
      </c>
      <c r="C8" s="35">
        <v>3</v>
      </c>
      <c r="D8" s="35">
        <v>1</v>
      </c>
      <c r="E8" s="35">
        <v>13</v>
      </c>
      <c r="F8" s="35">
        <v>21</v>
      </c>
      <c r="G8" s="36">
        <f t="shared" si="0"/>
        <v>6.6455696202531639E-2</v>
      </c>
    </row>
    <row r="9" spans="1:43" s="34" customFormat="1" ht="14" x14ac:dyDescent="0.15">
      <c r="A9" s="34" t="s">
        <v>26</v>
      </c>
      <c r="B9" s="35">
        <v>4</v>
      </c>
      <c r="C9" s="35">
        <v>23</v>
      </c>
      <c r="D9" s="35">
        <v>2</v>
      </c>
      <c r="E9" s="35">
        <v>37</v>
      </c>
      <c r="F9" s="35">
        <v>66</v>
      </c>
      <c r="G9" s="36">
        <f t="shared" si="0"/>
        <v>0.20886075949367089</v>
      </c>
    </row>
    <row r="10" spans="1:43" s="34" customFormat="1" ht="8.5" customHeight="1" x14ac:dyDescent="0.15">
      <c r="A10" s="29"/>
      <c r="B10" s="35"/>
      <c r="C10" s="35"/>
      <c r="D10" s="35"/>
      <c r="E10" s="35"/>
      <c r="F10" s="35"/>
      <c r="G10" s="35"/>
    </row>
    <row r="11" spans="1:43" s="34" customFormat="1" ht="14" x14ac:dyDescent="0.15">
      <c r="A11" s="37" t="s">
        <v>122</v>
      </c>
      <c r="B11" s="35">
        <v>23</v>
      </c>
      <c r="C11" s="35">
        <v>120</v>
      </c>
      <c r="D11" s="35">
        <v>26</v>
      </c>
      <c r="E11" s="35">
        <v>147</v>
      </c>
      <c r="F11" s="35">
        <v>316</v>
      </c>
      <c r="G11" s="35"/>
      <c r="J11" s="38"/>
      <c r="K11" s="38"/>
      <c r="L11" s="38"/>
      <c r="M11" s="38"/>
      <c r="N11" s="35"/>
    </row>
    <row r="12" spans="1:43" s="34" customFormat="1" ht="14" x14ac:dyDescent="0.15">
      <c r="G12" s="35"/>
    </row>
    <row r="13" spans="1:43" s="34" customFormat="1" ht="14" x14ac:dyDescent="0.15">
      <c r="A13" s="29" t="s">
        <v>103</v>
      </c>
      <c r="B13" s="39" t="s">
        <v>0</v>
      </c>
      <c r="C13" s="39" t="s">
        <v>1</v>
      </c>
      <c r="D13" s="39" t="s">
        <v>2</v>
      </c>
      <c r="E13" s="39" t="s">
        <v>10</v>
      </c>
      <c r="F13" s="35"/>
      <c r="G13" s="35"/>
    </row>
    <row r="14" spans="1:43" s="34" customFormat="1" ht="14" x14ac:dyDescent="0.15">
      <c r="A14" s="34" t="s">
        <v>24</v>
      </c>
      <c r="B14" s="38">
        <f>(B6/23)</f>
        <v>0.2608695652173913</v>
      </c>
      <c r="C14" s="38">
        <f>(C6/120)</f>
        <v>0.30833333333333335</v>
      </c>
      <c r="D14" s="38">
        <f>(D6/26)</f>
        <v>0.42307692307692307</v>
      </c>
      <c r="E14" s="38">
        <f>(E6/147)</f>
        <v>0.27210884353741499</v>
      </c>
      <c r="F14" s="35"/>
      <c r="G14" s="35"/>
    </row>
    <row r="15" spans="1:43" s="34" customFormat="1" ht="14" x14ac:dyDescent="0.15">
      <c r="A15" s="34" t="s">
        <v>25</v>
      </c>
      <c r="B15" s="38">
        <f>(B7/23)</f>
        <v>0.39130434782608697</v>
      </c>
      <c r="C15" s="38">
        <f>(C7/120)</f>
        <v>0.47499999999999998</v>
      </c>
      <c r="D15" s="38">
        <f>(D7/26)</f>
        <v>0.46153846153846156</v>
      </c>
      <c r="E15" s="38">
        <f>(E7/147)</f>
        <v>0.38775510204081631</v>
      </c>
      <c r="F15" s="35"/>
      <c r="G15" s="35"/>
    </row>
    <row r="16" spans="1:43" s="34" customFormat="1" ht="14" x14ac:dyDescent="0.15">
      <c r="A16" s="34" t="s">
        <v>366</v>
      </c>
      <c r="B16" s="38">
        <f>(B8/23)</f>
        <v>0.17391304347826086</v>
      </c>
      <c r="C16" s="38">
        <f>(C8/120)</f>
        <v>2.5000000000000001E-2</v>
      </c>
      <c r="D16" s="38">
        <f>(D8/26)</f>
        <v>3.8461538461538464E-2</v>
      </c>
      <c r="E16" s="38">
        <f>(E8/147)</f>
        <v>8.8435374149659865E-2</v>
      </c>
      <c r="F16" s="35"/>
      <c r="G16" s="35"/>
    </row>
    <row r="17" spans="1:7" s="34" customFormat="1" ht="14" x14ac:dyDescent="0.15">
      <c r="A17" s="34" t="s">
        <v>26</v>
      </c>
      <c r="B17" s="38">
        <f>(B9/23)</f>
        <v>0.17391304347826086</v>
      </c>
      <c r="C17" s="38">
        <f>(C9/120)</f>
        <v>0.19166666666666668</v>
      </c>
      <c r="D17" s="38">
        <f>(D9/26)</f>
        <v>7.6923076923076927E-2</v>
      </c>
      <c r="E17" s="38">
        <f>(E9/147)</f>
        <v>0.25170068027210885</v>
      </c>
      <c r="F17" s="35"/>
      <c r="G17" s="35"/>
    </row>
    <row r="18" spans="1:7" x14ac:dyDescent="0.2">
      <c r="B18" s="21"/>
      <c r="C18" s="21"/>
      <c r="D18" s="21"/>
      <c r="E18" s="21"/>
      <c r="F18" s="21"/>
    </row>
    <row r="19" spans="1:7" x14ac:dyDescent="0.2">
      <c r="B19" s="23"/>
    </row>
  </sheetData>
  <mergeCells count="1">
    <mergeCell ref="A1:G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8A389-6077-4412-8335-660CCD09E5F7}">
  <dimension ref="A1:AR257"/>
  <sheetViews>
    <sheetView zoomScale="120" zoomScaleNormal="120" workbookViewId="0">
      <pane ySplit="6" topLeftCell="A220" activePane="bottomLeft" state="frozen"/>
      <selection pane="bottomLeft" activeCell="B65" sqref="B65:J68"/>
    </sheetView>
  </sheetViews>
  <sheetFormatPr baseColWidth="10" defaultColWidth="8.83203125" defaultRowHeight="14" x14ac:dyDescent="0.15"/>
  <cols>
    <col min="1" max="1" width="5.83203125" style="34" customWidth="1"/>
    <col min="2" max="2" width="20.1640625" style="34" customWidth="1"/>
    <col min="3" max="3" width="12.5" style="34" customWidth="1"/>
    <col min="4" max="4" width="12.83203125" style="34" customWidth="1"/>
    <col min="5" max="5" width="11.83203125" style="34" customWidth="1"/>
    <col min="6" max="6" width="11.1640625" style="34" customWidth="1"/>
    <col min="7" max="7" width="11.33203125" style="34" customWidth="1"/>
    <col min="8" max="8" width="23.5" style="34" customWidth="1"/>
    <col min="9" max="9" width="15.33203125" style="34" customWidth="1"/>
    <col min="10" max="10" width="10.83203125" style="34" customWidth="1"/>
    <col min="11" max="11" width="13" style="34" customWidth="1"/>
    <col min="12" max="12" width="11.83203125" style="34" customWidth="1"/>
    <col min="13" max="13" width="11.5" style="34" customWidth="1"/>
    <col min="14" max="14" width="23.1640625" style="34" customWidth="1"/>
    <col min="15" max="15" width="12.83203125" style="34" customWidth="1"/>
    <col min="16" max="16" width="8.83203125" style="34"/>
    <col min="17" max="17" width="10" style="34" customWidth="1"/>
    <col min="18" max="18" width="12.33203125" style="34" customWidth="1"/>
    <col min="19" max="19" width="16.1640625" style="34" customWidth="1"/>
    <col min="20" max="20" width="10.5" style="34" customWidth="1"/>
    <col min="21" max="21" width="13.83203125" style="34" customWidth="1"/>
    <col min="22" max="22" width="10" style="34" customWidth="1"/>
    <col min="23" max="23" width="9.83203125" style="34" customWidth="1"/>
    <col min="24" max="40" width="8.83203125" style="34"/>
    <col min="41" max="41" width="8.83203125" style="40"/>
    <col min="42" max="42" width="8.83203125" style="34"/>
    <col min="43" max="43" width="8.83203125" style="40"/>
    <col min="44" max="16384" width="8.83203125" style="34"/>
  </cols>
  <sheetData>
    <row r="1" spans="1:43" ht="13.75" customHeight="1" x14ac:dyDescent="0.15">
      <c r="A1" s="59" t="s">
        <v>465</v>
      </c>
      <c r="B1" s="59"/>
      <c r="C1" s="59"/>
      <c r="D1" s="59"/>
      <c r="E1" s="59"/>
      <c r="F1" s="59"/>
      <c r="G1" s="59"/>
      <c r="H1" s="59"/>
      <c r="I1" s="59"/>
      <c r="J1" s="59"/>
    </row>
    <row r="2" spans="1:43" x14ac:dyDescent="0.15">
      <c r="A2" s="59"/>
      <c r="B2" s="59"/>
      <c r="C2" s="59"/>
      <c r="D2" s="59"/>
      <c r="E2" s="59"/>
      <c r="F2" s="59"/>
      <c r="G2" s="59"/>
      <c r="H2" s="59"/>
      <c r="I2" s="59"/>
      <c r="J2" s="59"/>
    </row>
    <row r="3" spans="1:43" x14ac:dyDescent="0.15">
      <c r="A3" s="59"/>
      <c r="B3" s="59"/>
      <c r="C3" s="59"/>
      <c r="D3" s="59"/>
      <c r="E3" s="59"/>
      <c r="F3" s="59"/>
      <c r="G3" s="59"/>
      <c r="H3" s="59"/>
      <c r="I3" s="59"/>
      <c r="J3" s="59"/>
    </row>
    <row r="4" spans="1:43" x14ac:dyDescent="0.15">
      <c r="A4" s="59"/>
      <c r="B4" s="59"/>
      <c r="C4" s="59"/>
      <c r="D4" s="59"/>
      <c r="E4" s="59"/>
      <c r="F4" s="59"/>
      <c r="G4" s="59"/>
      <c r="H4" s="59"/>
      <c r="I4" s="59"/>
      <c r="J4" s="59"/>
    </row>
    <row r="5" spans="1:43" ht="17.5" customHeight="1" x14ac:dyDescent="0.15">
      <c r="A5" s="59"/>
      <c r="B5" s="59"/>
      <c r="C5" s="59"/>
      <c r="D5" s="59"/>
      <c r="E5" s="59"/>
      <c r="F5" s="59"/>
      <c r="G5" s="59"/>
      <c r="H5" s="59"/>
      <c r="I5" s="59"/>
      <c r="J5" s="59"/>
    </row>
    <row r="6" spans="1:43" ht="17.5" customHeight="1" x14ac:dyDescent="0.15">
      <c r="A6" s="59"/>
      <c r="B6" s="59"/>
      <c r="C6" s="59"/>
      <c r="D6" s="59"/>
      <c r="E6" s="59"/>
      <c r="F6" s="59"/>
      <c r="G6" s="59"/>
      <c r="H6" s="59"/>
      <c r="I6" s="59"/>
      <c r="J6" s="59"/>
    </row>
    <row r="8" spans="1:43" x14ac:dyDescent="0.15">
      <c r="A8" s="29" t="s">
        <v>405</v>
      </c>
      <c r="B8" s="59" t="s">
        <v>466</v>
      </c>
      <c r="C8" s="59"/>
      <c r="D8" s="59"/>
      <c r="E8" s="59"/>
      <c r="F8" s="59"/>
      <c r="G8" s="59"/>
      <c r="H8" s="59"/>
      <c r="I8" s="59"/>
      <c r="J8" s="59"/>
      <c r="K8" s="59"/>
      <c r="AK8" s="40"/>
      <c r="AM8" s="40"/>
      <c r="AO8" s="34"/>
      <c r="AQ8" s="34"/>
    </row>
    <row r="9" spans="1:43" x14ac:dyDescent="0.15">
      <c r="A9" s="29"/>
      <c r="B9" s="59"/>
      <c r="C9" s="59"/>
      <c r="D9" s="59"/>
      <c r="E9" s="59"/>
      <c r="F9" s="59"/>
      <c r="G9" s="59"/>
      <c r="H9" s="59"/>
      <c r="I9" s="59"/>
      <c r="J9" s="59"/>
      <c r="K9" s="59"/>
      <c r="AK9" s="40"/>
      <c r="AM9" s="40"/>
      <c r="AO9" s="34"/>
      <c r="AQ9" s="34"/>
    </row>
    <row r="10" spans="1:43" x14ac:dyDescent="0.15">
      <c r="C10" s="29" t="s">
        <v>449</v>
      </c>
      <c r="K10" s="29" t="s">
        <v>121</v>
      </c>
      <c r="AO10" s="34"/>
      <c r="AQ10" s="34"/>
    </row>
    <row r="11" spans="1:43" x14ac:dyDescent="0.15">
      <c r="B11" s="29" t="s">
        <v>401</v>
      </c>
      <c r="C11" s="41" t="s">
        <v>15</v>
      </c>
      <c r="D11" s="41" t="s">
        <v>12</v>
      </c>
      <c r="E11" s="41" t="s">
        <v>13</v>
      </c>
      <c r="F11" s="41" t="s">
        <v>14</v>
      </c>
      <c r="G11" s="41" t="s">
        <v>95</v>
      </c>
      <c r="H11" s="41" t="s">
        <v>98</v>
      </c>
      <c r="I11" s="29" t="s">
        <v>3</v>
      </c>
      <c r="J11" s="29"/>
      <c r="K11" s="29" t="s">
        <v>30</v>
      </c>
      <c r="L11" s="41" t="s">
        <v>15</v>
      </c>
      <c r="M11" s="41" t="s">
        <v>12</v>
      </c>
      <c r="N11" s="41" t="s">
        <v>13</v>
      </c>
      <c r="O11" s="41" t="s">
        <v>14</v>
      </c>
      <c r="P11" s="41" t="s">
        <v>95</v>
      </c>
      <c r="Q11" s="41" t="s">
        <v>98</v>
      </c>
      <c r="AO11" s="34"/>
      <c r="AQ11" s="34"/>
    </row>
    <row r="12" spans="1:43" x14ac:dyDescent="0.15">
      <c r="B12" s="42" t="s">
        <v>0</v>
      </c>
      <c r="C12" s="34">
        <v>117</v>
      </c>
      <c r="D12" s="34">
        <v>37</v>
      </c>
      <c r="E12" s="34">
        <v>33</v>
      </c>
      <c r="F12" s="34">
        <v>33</v>
      </c>
      <c r="G12" s="34">
        <v>63</v>
      </c>
      <c r="H12" s="34">
        <v>238</v>
      </c>
      <c r="I12" s="34">
        <f>SUM(C12:H12)</f>
        <v>521</v>
      </c>
      <c r="K12" s="42" t="s">
        <v>0</v>
      </c>
      <c r="L12" s="40">
        <f t="shared" ref="L12:Q12" si="0">C12/521</f>
        <v>0.22456813819577734</v>
      </c>
      <c r="M12" s="40">
        <f t="shared" si="0"/>
        <v>7.1017274472168906E-2</v>
      </c>
      <c r="N12" s="40">
        <f t="shared" si="0"/>
        <v>6.3339731285988479E-2</v>
      </c>
      <c r="O12" s="40">
        <f t="shared" si="0"/>
        <v>6.3339731285988479E-2</v>
      </c>
      <c r="P12" s="40">
        <f t="shared" si="0"/>
        <v>0.12092130518234165</v>
      </c>
      <c r="Q12" s="40">
        <f t="shared" si="0"/>
        <v>0.45681381957773515</v>
      </c>
      <c r="AO12" s="34"/>
      <c r="AQ12" s="34"/>
    </row>
    <row r="13" spans="1:43" x14ac:dyDescent="0.15">
      <c r="B13" s="42" t="s">
        <v>1</v>
      </c>
      <c r="C13" s="34">
        <v>1345</v>
      </c>
      <c r="D13" s="34">
        <v>882</v>
      </c>
      <c r="E13" s="34">
        <v>734</v>
      </c>
      <c r="F13" s="34">
        <v>670</v>
      </c>
      <c r="G13" s="34">
        <v>673</v>
      </c>
      <c r="H13" s="34">
        <v>2494</v>
      </c>
      <c r="I13" s="34">
        <f>SUM(C13:H13)</f>
        <v>6798</v>
      </c>
      <c r="K13" s="42" t="s">
        <v>1</v>
      </c>
      <c r="L13" s="40">
        <f t="shared" ref="L13:Q13" si="1">C13/6798</f>
        <v>0.19785230950279495</v>
      </c>
      <c r="M13" s="40">
        <f t="shared" si="1"/>
        <v>0.1297440423654016</v>
      </c>
      <c r="N13" s="40">
        <f t="shared" si="1"/>
        <v>0.10797293321565166</v>
      </c>
      <c r="O13" s="40">
        <f t="shared" si="1"/>
        <v>9.8558399529273311E-2</v>
      </c>
      <c r="P13" s="40">
        <f t="shared" si="1"/>
        <v>9.8999705795822304E-2</v>
      </c>
      <c r="Q13" s="40">
        <f t="shared" si="1"/>
        <v>0.36687260959105622</v>
      </c>
      <c r="AO13" s="34"/>
      <c r="AQ13" s="34"/>
    </row>
    <row r="14" spans="1:43" x14ac:dyDescent="0.15">
      <c r="B14" s="42" t="s">
        <v>2</v>
      </c>
      <c r="C14" s="34">
        <v>874</v>
      </c>
      <c r="D14" s="34">
        <v>533</v>
      </c>
      <c r="E14" s="34">
        <v>459</v>
      </c>
      <c r="F14" s="34">
        <v>485</v>
      </c>
      <c r="G14" s="34">
        <v>412</v>
      </c>
      <c r="H14" s="34">
        <v>1500</v>
      </c>
      <c r="I14" s="34">
        <f>SUM(C14:H14)</f>
        <v>4263</v>
      </c>
      <c r="K14" s="42" t="s">
        <v>2</v>
      </c>
      <c r="L14" s="40">
        <f t="shared" ref="L14:Q14" si="2">C14/4263</f>
        <v>0.2050199390100868</v>
      </c>
      <c r="M14" s="40">
        <f t="shared" si="2"/>
        <v>0.12502932207365705</v>
      </c>
      <c r="N14" s="40">
        <f t="shared" si="2"/>
        <v>0.10767065446868403</v>
      </c>
      <c r="O14" s="40">
        <f t="shared" si="2"/>
        <v>0.11376964578935023</v>
      </c>
      <c r="P14" s="40">
        <f t="shared" si="2"/>
        <v>9.6645554773633596E-2</v>
      </c>
      <c r="Q14" s="40">
        <f t="shared" si="2"/>
        <v>0.35186488388458831</v>
      </c>
      <c r="AO14" s="34"/>
      <c r="AQ14" s="34"/>
    </row>
    <row r="15" spans="1:43" x14ac:dyDescent="0.15">
      <c r="B15" s="42" t="s">
        <v>10</v>
      </c>
      <c r="C15" s="34">
        <v>969</v>
      </c>
      <c r="D15" s="34">
        <v>829</v>
      </c>
      <c r="E15" s="34">
        <v>350</v>
      </c>
      <c r="F15" s="34">
        <v>363</v>
      </c>
      <c r="G15" s="34">
        <v>304</v>
      </c>
      <c r="H15" s="34">
        <v>823</v>
      </c>
      <c r="I15" s="34">
        <f>SUM(C15:H15)</f>
        <v>3638</v>
      </c>
      <c r="K15" s="42" t="s">
        <v>10</v>
      </c>
      <c r="L15" s="40">
        <f t="shared" ref="L15:Q15" si="3">C15/3638</f>
        <v>0.26635514018691586</v>
      </c>
      <c r="M15" s="40">
        <f t="shared" si="3"/>
        <v>0.22787245739417261</v>
      </c>
      <c r="N15" s="40">
        <f t="shared" si="3"/>
        <v>9.6206706981858167E-2</v>
      </c>
      <c r="O15" s="40">
        <f t="shared" si="3"/>
        <v>9.9780098955470034E-2</v>
      </c>
      <c r="P15" s="40">
        <f t="shared" si="3"/>
        <v>8.3562396921385382E-2</v>
      </c>
      <c r="Q15" s="40">
        <f t="shared" si="3"/>
        <v>0.2262231995601979</v>
      </c>
      <c r="AO15" s="34"/>
      <c r="AQ15" s="34"/>
    </row>
    <row r="16" spans="1:43" x14ac:dyDescent="0.15">
      <c r="AO16" s="34"/>
      <c r="AQ16" s="34"/>
    </row>
    <row r="17" spans="1:43" x14ac:dyDescent="0.15">
      <c r="B17" s="42" t="s">
        <v>123</v>
      </c>
      <c r="C17" s="34">
        <f t="shared" ref="C17:H17" si="4">SUM(C12:C15)</f>
        <v>3305</v>
      </c>
      <c r="D17" s="34">
        <f t="shared" si="4"/>
        <v>2281</v>
      </c>
      <c r="E17" s="34">
        <f t="shared" si="4"/>
        <v>1576</v>
      </c>
      <c r="F17" s="34">
        <f t="shared" si="4"/>
        <v>1551</v>
      </c>
      <c r="G17" s="34">
        <f t="shared" si="4"/>
        <v>1452</v>
      </c>
      <c r="H17" s="34">
        <f t="shared" si="4"/>
        <v>5055</v>
      </c>
      <c r="I17" s="34">
        <f>SUM(I12:I15)</f>
        <v>15220</v>
      </c>
      <c r="AO17" s="34"/>
      <c r="AQ17" s="34"/>
    </row>
    <row r="18" spans="1:43" x14ac:dyDescent="0.15">
      <c r="AO18" s="34"/>
      <c r="AQ18" s="34"/>
    </row>
    <row r="19" spans="1:43" x14ac:dyDescent="0.15">
      <c r="C19" s="29" t="s">
        <v>449</v>
      </c>
      <c r="K19" s="29" t="s">
        <v>121</v>
      </c>
      <c r="AJ19" s="40"/>
      <c r="AL19" s="40"/>
      <c r="AO19" s="34"/>
      <c r="AQ19" s="34"/>
    </row>
    <row r="20" spans="1:43" x14ac:dyDescent="0.15">
      <c r="B20" s="29" t="s">
        <v>400</v>
      </c>
      <c r="C20" s="41" t="s">
        <v>15</v>
      </c>
      <c r="D20" s="41" t="s">
        <v>12</v>
      </c>
      <c r="E20" s="41" t="s">
        <v>13</v>
      </c>
      <c r="F20" s="41" t="s">
        <v>14</v>
      </c>
      <c r="G20" s="41" t="s">
        <v>95</v>
      </c>
      <c r="H20" s="41" t="s">
        <v>98</v>
      </c>
      <c r="I20" s="29" t="s">
        <v>3</v>
      </c>
      <c r="K20" s="29" t="s">
        <v>31</v>
      </c>
      <c r="L20" s="41" t="s">
        <v>15</v>
      </c>
      <c r="M20" s="41" t="s">
        <v>12</v>
      </c>
      <c r="N20" s="41" t="s">
        <v>13</v>
      </c>
      <c r="O20" s="41" t="s">
        <v>14</v>
      </c>
      <c r="P20" s="41" t="s">
        <v>95</v>
      </c>
      <c r="Q20" s="41" t="s">
        <v>98</v>
      </c>
      <c r="AO20" s="34"/>
      <c r="AQ20" s="34"/>
    </row>
    <row r="21" spans="1:43" x14ac:dyDescent="0.15">
      <c r="B21" s="34" t="s">
        <v>24</v>
      </c>
      <c r="C21" s="34">
        <v>1607</v>
      </c>
      <c r="D21" s="34">
        <v>1047</v>
      </c>
      <c r="E21" s="34">
        <v>868</v>
      </c>
      <c r="F21" s="34">
        <v>900</v>
      </c>
      <c r="G21" s="34">
        <v>829</v>
      </c>
      <c r="H21" s="34">
        <v>2997</v>
      </c>
      <c r="I21" s="34">
        <f>SUM(C21:H21)</f>
        <v>8248</v>
      </c>
      <c r="K21" s="34" t="s">
        <v>24</v>
      </c>
      <c r="L21" s="43">
        <f t="shared" ref="L21:Q21" si="5">C21/8248</f>
        <v>0.19483511154219205</v>
      </c>
      <c r="M21" s="43">
        <f t="shared" si="5"/>
        <v>0.12693986420950534</v>
      </c>
      <c r="N21" s="43">
        <f t="shared" si="5"/>
        <v>0.1052376333656644</v>
      </c>
      <c r="O21" s="43">
        <f t="shared" si="5"/>
        <v>0.10911736178467507</v>
      </c>
      <c r="P21" s="43">
        <f t="shared" si="5"/>
        <v>0.10050921435499514</v>
      </c>
      <c r="Q21" s="43">
        <f t="shared" si="5"/>
        <v>0.363360814742968</v>
      </c>
      <c r="AO21" s="34"/>
      <c r="AQ21" s="34"/>
    </row>
    <row r="22" spans="1:43" x14ac:dyDescent="0.15">
      <c r="B22" s="34" t="s">
        <v>25</v>
      </c>
      <c r="C22" s="34">
        <v>1101</v>
      </c>
      <c r="D22" s="34">
        <v>751</v>
      </c>
      <c r="E22" s="34">
        <v>502</v>
      </c>
      <c r="F22" s="34">
        <v>485</v>
      </c>
      <c r="G22" s="34">
        <v>469</v>
      </c>
      <c r="H22" s="34">
        <v>1566</v>
      </c>
      <c r="I22" s="34">
        <f>SUM(C22:H22)</f>
        <v>4874</v>
      </c>
      <c r="K22" s="34" t="s">
        <v>25</v>
      </c>
      <c r="L22" s="43">
        <f t="shared" ref="L22:Q22" si="6">C22/4874</f>
        <v>0.22589249076733689</v>
      </c>
      <c r="M22" s="43">
        <f t="shared" si="6"/>
        <v>0.1540828887977021</v>
      </c>
      <c r="N22" s="43">
        <f t="shared" si="6"/>
        <v>0.10299548625359048</v>
      </c>
      <c r="O22" s="43">
        <f t="shared" si="6"/>
        <v>9.9507591300779644E-2</v>
      </c>
      <c r="P22" s="43">
        <f t="shared" si="6"/>
        <v>9.6224866639310624E-2</v>
      </c>
      <c r="Q22" s="43">
        <f t="shared" si="6"/>
        <v>0.32129667624128028</v>
      </c>
      <c r="AO22" s="34"/>
      <c r="AQ22" s="34"/>
    </row>
    <row r="23" spans="1:43" x14ac:dyDescent="0.15">
      <c r="B23" s="34" t="s">
        <v>366</v>
      </c>
      <c r="C23" s="34">
        <v>283</v>
      </c>
      <c r="D23" s="34">
        <v>237</v>
      </c>
      <c r="E23" s="34">
        <v>112</v>
      </c>
      <c r="F23" s="34">
        <v>104</v>
      </c>
      <c r="G23" s="34">
        <v>92</v>
      </c>
      <c r="H23" s="34">
        <v>288</v>
      </c>
      <c r="I23" s="34">
        <f>SUM(C23:H23)</f>
        <v>1116</v>
      </c>
      <c r="K23" s="34" t="s">
        <v>366</v>
      </c>
      <c r="L23" s="43">
        <f t="shared" ref="L23:Q23" si="7">C23/1116</f>
        <v>0.25358422939068098</v>
      </c>
      <c r="M23" s="43">
        <f t="shared" si="7"/>
        <v>0.21236559139784947</v>
      </c>
      <c r="N23" s="43">
        <f t="shared" si="7"/>
        <v>0.1003584229390681</v>
      </c>
      <c r="O23" s="43">
        <f t="shared" si="7"/>
        <v>9.3189964157706098E-2</v>
      </c>
      <c r="P23" s="43">
        <f t="shared" si="7"/>
        <v>8.2437275985663083E-2</v>
      </c>
      <c r="Q23" s="43">
        <f t="shared" si="7"/>
        <v>0.25806451612903225</v>
      </c>
      <c r="AO23" s="34"/>
      <c r="AQ23" s="34"/>
    </row>
    <row r="24" spans="1:43" x14ac:dyDescent="0.15">
      <c r="B24" s="34" t="s">
        <v>26</v>
      </c>
      <c r="C24" s="34">
        <v>314</v>
      </c>
      <c r="D24" s="34">
        <v>246</v>
      </c>
      <c r="E24" s="34">
        <v>94</v>
      </c>
      <c r="F24" s="34">
        <v>62</v>
      </c>
      <c r="G24" s="34">
        <v>62</v>
      </c>
      <c r="H24" s="34">
        <v>204</v>
      </c>
      <c r="I24" s="34">
        <f>SUM(C24:H24)</f>
        <v>982</v>
      </c>
      <c r="K24" s="34" t="s">
        <v>26</v>
      </c>
      <c r="L24" s="43">
        <f t="shared" ref="L24:Q24" si="8">C24/982</f>
        <v>0.31975560081466398</v>
      </c>
      <c r="M24" s="43">
        <f t="shared" si="8"/>
        <v>0.25050916496945008</v>
      </c>
      <c r="N24" s="43">
        <f t="shared" si="8"/>
        <v>9.5723014256619138E-2</v>
      </c>
      <c r="O24" s="43">
        <f t="shared" si="8"/>
        <v>6.313645621181263E-2</v>
      </c>
      <c r="P24" s="43">
        <f t="shared" si="8"/>
        <v>6.313645621181263E-2</v>
      </c>
      <c r="Q24" s="43">
        <f t="shared" si="8"/>
        <v>0.20773930753564154</v>
      </c>
      <c r="AO24" s="34"/>
      <c r="AQ24" s="34"/>
    </row>
    <row r="25" spans="1:43" x14ac:dyDescent="0.15">
      <c r="AO25" s="34"/>
      <c r="AQ25" s="34"/>
    </row>
    <row r="26" spans="1:43" x14ac:dyDescent="0.15">
      <c r="B26" s="42" t="s">
        <v>123</v>
      </c>
      <c r="C26" s="34">
        <f t="shared" ref="C26:H26" si="9">SUM(C21:C24)</f>
        <v>3305</v>
      </c>
      <c r="D26" s="34">
        <f t="shared" si="9"/>
        <v>2281</v>
      </c>
      <c r="E26" s="34">
        <f t="shared" si="9"/>
        <v>1576</v>
      </c>
      <c r="F26" s="34">
        <f t="shared" si="9"/>
        <v>1551</v>
      </c>
      <c r="G26" s="34">
        <f t="shared" si="9"/>
        <v>1452</v>
      </c>
      <c r="H26" s="34">
        <f t="shared" si="9"/>
        <v>5055</v>
      </c>
      <c r="I26" s="34">
        <f>SUM(C26:H26)</f>
        <v>15220</v>
      </c>
      <c r="AO26" s="34"/>
      <c r="AQ26" s="34"/>
    </row>
    <row r="29" spans="1:43" x14ac:dyDescent="0.15">
      <c r="A29" s="29" t="s">
        <v>406</v>
      </c>
      <c r="B29" s="59" t="s">
        <v>467</v>
      </c>
      <c r="C29" s="59"/>
      <c r="D29" s="59"/>
      <c r="E29" s="59"/>
      <c r="F29" s="59"/>
      <c r="G29" s="59"/>
      <c r="H29" s="59"/>
      <c r="I29" s="59"/>
      <c r="J29" s="59"/>
    </row>
    <row r="30" spans="1:43" x14ac:dyDescent="0.15">
      <c r="A30" s="29"/>
      <c r="B30" s="59"/>
      <c r="C30" s="59"/>
      <c r="D30" s="59"/>
      <c r="E30" s="59"/>
      <c r="F30" s="59"/>
      <c r="G30" s="59"/>
      <c r="H30" s="59"/>
      <c r="I30" s="59"/>
      <c r="J30" s="59"/>
    </row>
    <row r="31" spans="1:43" x14ac:dyDescent="0.15">
      <c r="A31" s="29"/>
      <c r="B31" s="59"/>
      <c r="C31" s="59"/>
      <c r="D31" s="59"/>
      <c r="E31" s="59"/>
      <c r="F31" s="59"/>
      <c r="G31" s="59"/>
      <c r="H31" s="59"/>
      <c r="I31" s="59"/>
      <c r="J31" s="59"/>
    </row>
    <row r="32" spans="1:43" x14ac:dyDescent="0.15">
      <c r="B32" s="59"/>
      <c r="C32" s="59"/>
      <c r="D32" s="59"/>
      <c r="E32" s="59"/>
      <c r="F32" s="59"/>
      <c r="G32" s="59"/>
      <c r="H32" s="59"/>
      <c r="I32" s="59"/>
      <c r="J32" s="59"/>
      <c r="N32" s="59" t="s">
        <v>109</v>
      </c>
      <c r="O32" s="59"/>
      <c r="P32" s="59"/>
      <c r="Q32" s="59"/>
      <c r="S32" s="60" t="s">
        <v>450</v>
      </c>
      <c r="T32" s="60"/>
      <c r="U32" s="60"/>
      <c r="V32" s="60"/>
      <c r="W32" s="60"/>
      <c r="X32" s="60"/>
    </row>
    <row r="33" spans="1:43" x14ac:dyDescent="0.15">
      <c r="B33" s="29" t="s">
        <v>96</v>
      </c>
      <c r="H33" s="29" t="s">
        <v>27</v>
      </c>
      <c r="N33" s="59"/>
      <c r="O33" s="59"/>
      <c r="P33" s="59"/>
      <c r="Q33" s="59"/>
      <c r="S33" s="60"/>
      <c r="T33" s="60"/>
      <c r="U33" s="60"/>
      <c r="V33" s="60"/>
      <c r="W33" s="60"/>
      <c r="X33" s="60"/>
      <c r="AD33" s="40"/>
      <c r="AF33" s="40"/>
      <c r="AO33" s="34"/>
      <c r="AQ33" s="34"/>
    </row>
    <row r="34" spans="1:43" x14ac:dyDescent="0.15">
      <c r="B34" s="55" t="s">
        <v>30</v>
      </c>
      <c r="C34" s="35" t="s">
        <v>19</v>
      </c>
      <c r="D34" s="35" t="s">
        <v>20</v>
      </c>
      <c r="E34" s="44" t="s">
        <v>28</v>
      </c>
      <c r="F34" s="44" t="s">
        <v>22</v>
      </c>
      <c r="G34" s="44"/>
      <c r="H34" s="29" t="s">
        <v>31</v>
      </c>
      <c r="I34" s="35" t="s">
        <v>19</v>
      </c>
      <c r="J34" s="35" t="s">
        <v>20</v>
      </c>
      <c r="K34" s="35" t="s">
        <v>3</v>
      </c>
      <c r="L34" s="35" t="s">
        <v>22</v>
      </c>
      <c r="N34" s="29" t="s">
        <v>31</v>
      </c>
      <c r="O34" s="35" t="s">
        <v>19</v>
      </c>
      <c r="P34" s="35" t="s">
        <v>3</v>
      </c>
      <c r="Q34" s="44" t="s">
        <v>22</v>
      </c>
      <c r="T34" s="34" t="s">
        <v>348</v>
      </c>
      <c r="U34" s="34" t="s">
        <v>349</v>
      </c>
      <c r="V34" s="34" t="s">
        <v>350</v>
      </c>
      <c r="W34" s="34" t="s">
        <v>351</v>
      </c>
      <c r="X34" s="34" t="s">
        <v>3</v>
      </c>
      <c r="AD34" s="40"/>
      <c r="AF34" s="40"/>
      <c r="AO34" s="34"/>
      <c r="AQ34" s="34"/>
    </row>
    <row r="35" spans="1:43" x14ac:dyDescent="0.15">
      <c r="B35" s="34" t="s">
        <v>10</v>
      </c>
      <c r="C35" s="34">
        <v>262</v>
      </c>
      <c r="D35" s="34">
        <v>3495</v>
      </c>
      <c r="E35" s="34">
        <v>3757</v>
      </c>
      <c r="F35" s="43">
        <f>(C35/E35)</f>
        <v>6.97364918818206E-2</v>
      </c>
      <c r="G35" s="43"/>
      <c r="H35" s="34" t="s">
        <v>24</v>
      </c>
      <c r="I35" s="34">
        <v>659</v>
      </c>
      <c r="J35" s="34">
        <v>7788</v>
      </c>
      <c r="K35" s="34">
        <f>SUM(I35:J35)</f>
        <v>8447</v>
      </c>
      <c r="L35" s="43">
        <f>(I35/K35)</f>
        <v>7.8015863620220199E-2</v>
      </c>
      <c r="N35" s="34" t="s">
        <v>24</v>
      </c>
      <c r="O35" s="34">
        <v>12</v>
      </c>
      <c r="P35" s="34">
        <v>822</v>
      </c>
      <c r="Q35" s="43">
        <f>(O35/P35)</f>
        <v>1.4598540145985401E-2</v>
      </c>
      <c r="S35" s="34" t="s">
        <v>20</v>
      </c>
      <c r="T35" s="34">
        <v>2</v>
      </c>
      <c r="U35" s="34">
        <v>5</v>
      </c>
      <c r="W35" s="34">
        <v>10</v>
      </c>
      <c r="X35" s="34">
        <f>SUM(T35:W35)</f>
        <v>17</v>
      </c>
      <c r="AD35" s="40"/>
      <c r="AF35" s="40"/>
      <c r="AO35" s="34"/>
      <c r="AQ35" s="34"/>
    </row>
    <row r="36" spans="1:43" x14ac:dyDescent="0.15">
      <c r="B36" s="34" t="s">
        <v>2</v>
      </c>
      <c r="C36" s="34">
        <v>339</v>
      </c>
      <c r="D36" s="34">
        <v>4035</v>
      </c>
      <c r="E36" s="34">
        <v>4374</v>
      </c>
      <c r="F36" s="43">
        <f>(C36/E36)</f>
        <v>7.7503429355281206E-2</v>
      </c>
      <c r="G36" s="43"/>
      <c r="H36" s="34" t="s">
        <v>25</v>
      </c>
      <c r="I36" s="34">
        <v>297</v>
      </c>
      <c r="J36" s="34">
        <v>4678</v>
      </c>
      <c r="K36" s="34">
        <f t="shared" ref="K36:K38" si="10">SUM(I36:J36)</f>
        <v>4975</v>
      </c>
      <c r="L36" s="43">
        <f t="shared" ref="L36:L38" si="11">(I36/K36)</f>
        <v>5.9698492462311556E-2</v>
      </c>
      <c r="N36" s="34" t="s">
        <v>25</v>
      </c>
      <c r="O36" s="34">
        <v>18</v>
      </c>
      <c r="P36" s="34">
        <v>366</v>
      </c>
      <c r="Q36" s="43">
        <f>(O36/P36)</f>
        <v>4.9180327868852458E-2</v>
      </c>
      <c r="S36" s="34" t="s">
        <v>364</v>
      </c>
      <c r="T36" s="34">
        <v>1</v>
      </c>
      <c r="V36" s="34">
        <v>1</v>
      </c>
      <c r="W36" s="34">
        <v>2</v>
      </c>
      <c r="X36" s="34">
        <f t="shared" ref="X36" si="12">SUM(T36:W36)</f>
        <v>4</v>
      </c>
      <c r="AD36" s="40"/>
      <c r="AF36" s="40"/>
      <c r="AO36" s="34"/>
      <c r="AQ36" s="34"/>
    </row>
    <row r="37" spans="1:43" x14ac:dyDescent="0.15">
      <c r="B37" s="34" t="s">
        <v>1</v>
      </c>
      <c r="C37" s="34">
        <v>493</v>
      </c>
      <c r="D37" s="34">
        <v>6427</v>
      </c>
      <c r="E37" s="34">
        <v>6920</v>
      </c>
      <c r="F37" s="43">
        <f>(C37/E37)</f>
        <v>7.1242774566473988E-2</v>
      </c>
      <c r="G37" s="43"/>
      <c r="H37" s="34" t="s">
        <v>366</v>
      </c>
      <c r="I37" s="34">
        <v>66</v>
      </c>
      <c r="J37" s="34">
        <v>1076</v>
      </c>
      <c r="K37" s="34">
        <f t="shared" si="10"/>
        <v>1142</v>
      </c>
      <c r="L37" s="43">
        <f t="shared" si="11"/>
        <v>5.7793345008756568E-2</v>
      </c>
      <c r="N37" s="34" t="s">
        <v>366</v>
      </c>
      <c r="O37" s="34">
        <v>4</v>
      </c>
      <c r="P37" s="34">
        <v>271</v>
      </c>
      <c r="Q37" s="43">
        <f t="shared" ref="Q37:Q40" si="13">(O37/P37)</f>
        <v>1.4760147601476014E-2</v>
      </c>
      <c r="S37" s="34" t="s">
        <v>3</v>
      </c>
      <c r="T37" s="34">
        <f>SUM(T35:T36)</f>
        <v>3</v>
      </c>
      <c r="U37" s="34">
        <f>SUM(U35:U36)</f>
        <v>5</v>
      </c>
      <c r="V37" s="34">
        <f>SUM(V35:V36)</f>
        <v>1</v>
      </c>
      <c r="W37" s="34">
        <f>SUM(W35:W36)</f>
        <v>12</v>
      </c>
      <c r="X37" s="34">
        <f>SUM(T37:W37)</f>
        <v>21</v>
      </c>
      <c r="AD37" s="40"/>
      <c r="AF37" s="40"/>
      <c r="AO37" s="34"/>
      <c r="AQ37" s="34"/>
    </row>
    <row r="38" spans="1:43" x14ac:dyDescent="0.15">
      <c r="B38" s="34" t="s">
        <v>0</v>
      </c>
      <c r="C38" s="34">
        <v>44</v>
      </c>
      <c r="D38" s="34">
        <v>522</v>
      </c>
      <c r="E38" s="34">
        <v>566</v>
      </c>
      <c r="F38" s="43">
        <f>(C38/E38)</f>
        <v>7.7738515901060068E-2</v>
      </c>
      <c r="G38" s="43"/>
      <c r="H38" s="34" t="s">
        <v>26</v>
      </c>
      <c r="I38" s="34">
        <v>106</v>
      </c>
      <c r="J38" s="34">
        <v>908</v>
      </c>
      <c r="K38" s="34">
        <f t="shared" si="10"/>
        <v>1014</v>
      </c>
      <c r="L38" s="43">
        <f t="shared" si="11"/>
        <v>0.10453648915187377</v>
      </c>
      <c r="N38" s="34" t="s">
        <v>26</v>
      </c>
      <c r="O38" s="34">
        <v>18</v>
      </c>
      <c r="P38" s="34">
        <v>286</v>
      </c>
      <c r="Q38" s="43">
        <f t="shared" si="13"/>
        <v>6.2937062937062943E-2</v>
      </c>
      <c r="AD38" s="40"/>
      <c r="AF38" s="40"/>
      <c r="AO38" s="34"/>
      <c r="AQ38" s="34"/>
    </row>
    <row r="39" spans="1:43" x14ac:dyDescent="0.15">
      <c r="F39" s="43"/>
      <c r="G39" s="43"/>
      <c r="L39" s="43"/>
      <c r="Q39" s="43"/>
      <c r="W39" s="34" t="s">
        <v>424</v>
      </c>
      <c r="AD39" s="40"/>
      <c r="AF39" s="40"/>
      <c r="AO39" s="34"/>
      <c r="AQ39" s="34"/>
    </row>
    <row r="40" spans="1:43" x14ac:dyDescent="0.15">
      <c r="C40" s="34">
        <v>1138</v>
      </c>
      <c r="D40" s="34">
        <v>14479</v>
      </c>
      <c r="E40" s="34">
        <v>15617</v>
      </c>
      <c r="F40" s="43">
        <f>(C40/E40)</f>
        <v>7.2869309086252165E-2</v>
      </c>
      <c r="G40" s="45"/>
      <c r="H40" s="42" t="s">
        <v>123</v>
      </c>
      <c r="I40" s="34">
        <f>SUM(I35:I39)</f>
        <v>1128</v>
      </c>
      <c r="J40" s="34">
        <f t="shared" ref="J40:K40" si="14">SUM(J35:J39)</f>
        <v>14450</v>
      </c>
      <c r="K40" s="34">
        <f t="shared" si="14"/>
        <v>15578</v>
      </c>
      <c r="L40" s="43">
        <v>7.2869309086252165E-2</v>
      </c>
      <c r="O40" s="34">
        <v>52</v>
      </c>
      <c r="P40" s="34">
        <v>1745</v>
      </c>
      <c r="Q40" s="43">
        <f t="shared" si="13"/>
        <v>2.9799426934097421E-2</v>
      </c>
      <c r="AD40" s="40"/>
      <c r="AF40" s="40"/>
      <c r="AO40" s="34"/>
      <c r="AQ40" s="34"/>
    </row>
    <row r="41" spans="1:43" x14ac:dyDescent="0.15">
      <c r="L41" s="43"/>
      <c r="N41" s="34" t="s">
        <v>423</v>
      </c>
      <c r="S41" s="29" t="s">
        <v>451</v>
      </c>
      <c r="AD41" s="40"/>
      <c r="AF41" s="40"/>
      <c r="AO41" s="34"/>
      <c r="AQ41" s="34"/>
    </row>
    <row r="42" spans="1:43" x14ac:dyDescent="0.15">
      <c r="H42" s="34" t="s">
        <v>29</v>
      </c>
      <c r="I42" s="34">
        <v>192</v>
      </c>
      <c r="J42" s="34">
        <v>636</v>
      </c>
      <c r="K42" s="34">
        <v>828</v>
      </c>
      <c r="L42" s="43">
        <f>(I42/K42)</f>
        <v>0.2318840579710145</v>
      </c>
      <c r="AE42" s="40"/>
      <c r="AG42" s="40"/>
      <c r="AO42" s="34"/>
      <c r="AQ42" s="34"/>
    </row>
    <row r="43" spans="1:43" x14ac:dyDescent="0.15">
      <c r="F43" s="43"/>
      <c r="AI43" s="40"/>
      <c r="AK43" s="40"/>
      <c r="AO43" s="34"/>
      <c r="AQ43" s="34"/>
    </row>
    <row r="44" spans="1:43" x14ac:dyDescent="0.15">
      <c r="A44" s="29" t="s">
        <v>407</v>
      </c>
      <c r="B44" s="59" t="s">
        <v>468</v>
      </c>
      <c r="C44" s="59"/>
      <c r="D44" s="59"/>
      <c r="E44" s="59"/>
      <c r="F44" s="59"/>
      <c r="G44" s="59"/>
      <c r="H44" s="59"/>
      <c r="I44" s="59"/>
      <c r="J44" s="59"/>
      <c r="K44" s="37"/>
      <c r="L44" s="37"/>
      <c r="M44" s="37"/>
      <c r="N44" s="37"/>
      <c r="O44" s="59" t="s">
        <v>460</v>
      </c>
      <c r="P44" s="59"/>
      <c r="Q44" s="59"/>
      <c r="R44" s="59"/>
      <c r="S44" s="59"/>
      <c r="T44" s="59"/>
      <c r="U44" s="59"/>
      <c r="V44" s="59"/>
      <c r="AN44" s="40"/>
      <c r="AO44" s="34"/>
      <c r="AP44" s="40"/>
      <c r="AQ44" s="34"/>
    </row>
    <row r="45" spans="1:43" x14ac:dyDescent="0.15">
      <c r="A45" s="29"/>
      <c r="B45" s="59"/>
      <c r="C45" s="59"/>
      <c r="D45" s="59"/>
      <c r="E45" s="59"/>
      <c r="F45" s="59"/>
      <c r="G45" s="59"/>
      <c r="H45" s="59"/>
      <c r="I45" s="59"/>
      <c r="J45" s="59"/>
      <c r="K45" s="37"/>
      <c r="L45" s="37"/>
      <c r="M45" s="37"/>
      <c r="N45" s="37"/>
      <c r="O45" s="59"/>
      <c r="P45" s="59"/>
      <c r="Q45" s="59"/>
      <c r="R45" s="59"/>
      <c r="S45" s="59"/>
      <c r="T45" s="59"/>
      <c r="U45" s="59"/>
      <c r="V45" s="59"/>
      <c r="AN45" s="40"/>
      <c r="AO45" s="34"/>
      <c r="AP45" s="40"/>
      <c r="AQ45" s="34"/>
    </row>
    <row r="46" spans="1:43" x14ac:dyDescent="0.15">
      <c r="A46" s="29"/>
      <c r="B46" s="59"/>
      <c r="C46" s="59"/>
      <c r="D46" s="59"/>
      <c r="E46" s="59"/>
      <c r="F46" s="59"/>
      <c r="G46" s="59"/>
      <c r="H46" s="59"/>
      <c r="I46" s="59"/>
      <c r="J46" s="59"/>
      <c r="K46" s="37"/>
      <c r="L46" s="37"/>
      <c r="M46" s="37"/>
      <c r="N46" s="37"/>
      <c r="O46" s="59"/>
      <c r="P46" s="59"/>
      <c r="Q46" s="59"/>
      <c r="R46" s="59"/>
      <c r="S46" s="59"/>
      <c r="T46" s="59"/>
      <c r="U46" s="59"/>
      <c r="V46" s="59"/>
      <c r="AN46" s="40"/>
      <c r="AO46" s="34"/>
      <c r="AP46" s="40"/>
      <c r="AQ46" s="34"/>
    </row>
    <row r="47" spans="1:43" x14ac:dyDescent="0.15">
      <c r="C47" s="34" t="s">
        <v>461</v>
      </c>
      <c r="I47" s="29" t="s">
        <v>103</v>
      </c>
      <c r="J47" s="40"/>
      <c r="L47" s="40"/>
      <c r="O47" s="59"/>
      <c r="P47" s="59"/>
      <c r="Q47" s="59"/>
      <c r="R47" s="59"/>
      <c r="S47" s="59"/>
      <c r="T47" s="59"/>
      <c r="U47" s="59"/>
      <c r="V47" s="59"/>
      <c r="AO47" s="34"/>
      <c r="AQ47" s="34"/>
    </row>
    <row r="48" spans="1:43" x14ac:dyDescent="0.15">
      <c r="B48" s="29" t="s">
        <v>30</v>
      </c>
      <c r="C48" s="46" t="s">
        <v>79</v>
      </c>
      <c r="D48" s="29" t="s">
        <v>80</v>
      </c>
      <c r="E48" s="29" t="s">
        <v>82</v>
      </c>
      <c r="F48" s="29" t="s">
        <v>83</v>
      </c>
      <c r="J48" s="46" t="s">
        <v>79</v>
      </c>
      <c r="K48" s="29" t="s">
        <v>80</v>
      </c>
      <c r="L48" s="29" t="s">
        <v>82</v>
      </c>
      <c r="M48" s="29" t="s">
        <v>83</v>
      </c>
      <c r="P48" s="29" t="s">
        <v>79</v>
      </c>
      <c r="Q48" s="29" t="s">
        <v>80</v>
      </c>
      <c r="R48" s="29" t="s">
        <v>81</v>
      </c>
      <c r="S48" s="29" t="s">
        <v>82</v>
      </c>
      <c r="T48" s="29" t="s">
        <v>83</v>
      </c>
      <c r="AO48" s="34"/>
      <c r="AQ48" s="34"/>
    </row>
    <row r="49" spans="2:43" x14ac:dyDescent="0.15">
      <c r="B49" s="47" t="s">
        <v>0</v>
      </c>
      <c r="C49" s="34">
        <v>144</v>
      </c>
      <c r="D49" s="34">
        <v>269</v>
      </c>
      <c r="E49" s="34">
        <v>68</v>
      </c>
      <c r="F49" s="34">
        <v>0</v>
      </c>
      <c r="G49" s="34">
        <f>SUM(C49:F49)</f>
        <v>481</v>
      </c>
      <c r="I49" s="29" t="s">
        <v>0</v>
      </c>
      <c r="J49" s="43">
        <v>0.29937629937629939</v>
      </c>
      <c r="K49" s="43">
        <v>0.55925155925155923</v>
      </c>
      <c r="L49" s="43">
        <v>0.14137214137214138</v>
      </c>
      <c r="M49" s="43">
        <v>0</v>
      </c>
      <c r="O49" s="29" t="s">
        <v>0</v>
      </c>
      <c r="P49" s="34">
        <v>144</v>
      </c>
      <c r="Q49" s="34">
        <v>269</v>
      </c>
      <c r="R49" s="34">
        <v>40</v>
      </c>
      <c r="S49" s="34">
        <v>68</v>
      </c>
      <c r="T49" s="34">
        <v>0</v>
      </c>
      <c r="U49" s="34">
        <f>SUM(P49:T49)</f>
        <v>521</v>
      </c>
      <c r="AO49" s="34"/>
      <c r="AQ49" s="34"/>
    </row>
    <row r="50" spans="2:43" x14ac:dyDescent="0.15">
      <c r="B50" s="47" t="s">
        <v>1</v>
      </c>
      <c r="C50" s="34">
        <v>717</v>
      </c>
      <c r="D50" s="34">
        <v>3605</v>
      </c>
      <c r="E50" s="34">
        <v>2197</v>
      </c>
      <c r="F50" s="34">
        <v>1</v>
      </c>
      <c r="G50" s="34">
        <f>SUM(C50:F50)</f>
        <v>6520</v>
      </c>
      <c r="I50" s="29" t="s">
        <v>1</v>
      </c>
      <c r="J50" s="43">
        <v>0.10996932515337424</v>
      </c>
      <c r="K50" s="43">
        <v>0.55291411042944782</v>
      </c>
      <c r="L50" s="43">
        <v>0.33696319018404908</v>
      </c>
      <c r="M50" s="43">
        <v>1.5337423312883436E-4</v>
      </c>
      <c r="O50" s="29" t="s">
        <v>1</v>
      </c>
      <c r="P50" s="34">
        <v>717</v>
      </c>
      <c r="Q50" s="34">
        <v>3605</v>
      </c>
      <c r="R50" s="34">
        <v>278</v>
      </c>
      <c r="S50" s="34">
        <v>2197</v>
      </c>
      <c r="T50" s="34">
        <v>1</v>
      </c>
      <c r="U50" s="34">
        <v>6798</v>
      </c>
      <c r="AO50" s="34"/>
      <c r="AQ50" s="34"/>
    </row>
    <row r="51" spans="2:43" x14ac:dyDescent="0.15">
      <c r="B51" s="47" t="s">
        <v>2</v>
      </c>
      <c r="C51" s="34">
        <v>425</v>
      </c>
      <c r="D51" s="34">
        <v>2624</v>
      </c>
      <c r="E51" s="34">
        <v>892</v>
      </c>
      <c r="F51" s="34">
        <v>232</v>
      </c>
      <c r="G51" s="34">
        <f>SUM(C51:F51)</f>
        <v>4173</v>
      </c>
      <c r="I51" s="29" t="s">
        <v>2</v>
      </c>
      <c r="J51" s="43">
        <v>0.10184519530313922</v>
      </c>
      <c r="K51" s="43">
        <v>0.6288042175892643</v>
      </c>
      <c r="L51" s="43">
        <v>0.21375509225976516</v>
      </c>
      <c r="M51" s="43">
        <v>5.5595494847831294E-2</v>
      </c>
      <c r="O51" s="29" t="s">
        <v>2</v>
      </c>
      <c r="P51" s="34">
        <v>425</v>
      </c>
      <c r="Q51" s="34">
        <v>2624</v>
      </c>
      <c r="R51" s="34">
        <v>90</v>
      </c>
      <c r="S51" s="34">
        <v>892</v>
      </c>
      <c r="T51" s="34">
        <v>232</v>
      </c>
      <c r="U51" s="34">
        <v>4263</v>
      </c>
      <c r="AO51" s="34"/>
      <c r="AQ51" s="34"/>
    </row>
    <row r="52" spans="2:43" x14ac:dyDescent="0.15">
      <c r="B52" s="47" t="s">
        <v>10</v>
      </c>
      <c r="C52" s="34">
        <v>347</v>
      </c>
      <c r="D52" s="34">
        <v>1941</v>
      </c>
      <c r="E52" s="34">
        <v>952</v>
      </c>
      <c r="F52" s="34">
        <v>282</v>
      </c>
      <c r="G52" s="34">
        <f>SUM(C52:F52)</f>
        <v>3522</v>
      </c>
      <c r="I52" s="29" t="s">
        <v>10</v>
      </c>
      <c r="J52" s="43">
        <v>9.8523566155593406E-2</v>
      </c>
      <c r="K52" s="43">
        <v>0.55110732538330498</v>
      </c>
      <c r="L52" s="43">
        <v>0.27030096536059056</v>
      </c>
      <c r="M52" s="43">
        <v>8.006814310051108E-2</v>
      </c>
      <c r="O52" s="29" t="s">
        <v>10</v>
      </c>
      <c r="P52" s="34">
        <v>347</v>
      </c>
      <c r="Q52" s="34">
        <v>1941</v>
      </c>
      <c r="R52" s="34">
        <v>116</v>
      </c>
      <c r="S52" s="34">
        <v>952</v>
      </c>
      <c r="T52" s="34">
        <v>282</v>
      </c>
      <c r="U52" s="34">
        <v>3638</v>
      </c>
      <c r="AO52" s="34"/>
      <c r="AQ52" s="34"/>
    </row>
    <row r="53" spans="2:43" x14ac:dyDescent="0.15">
      <c r="J53" s="43"/>
      <c r="K53" s="43"/>
      <c r="L53" s="43"/>
      <c r="M53" s="43"/>
      <c r="AO53" s="34"/>
      <c r="AQ53" s="34"/>
    </row>
    <row r="54" spans="2:43" x14ac:dyDescent="0.15">
      <c r="B54" s="34" t="s">
        <v>124</v>
      </c>
      <c r="C54" s="34">
        <f>SUM(C49:C53)</f>
        <v>1633</v>
      </c>
      <c r="D54" s="34">
        <f t="shared" ref="D54:F54" si="15">SUM(D49:D53)</f>
        <v>8439</v>
      </c>
      <c r="E54" s="34">
        <f t="shared" si="15"/>
        <v>4109</v>
      </c>
      <c r="F54" s="34">
        <f t="shared" si="15"/>
        <v>515</v>
      </c>
      <c r="G54" s="34">
        <f>SUM(G49:G53)</f>
        <v>14696</v>
      </c>
      <c r="J54" s="43">
        <v>0.11111867174741426</v>
      </c>
      <c r="K54" s="43">
        <v>0.57423788786064234</v>
      </c>
      <c r="L54" s="43">
        <v>0.27959989112683725</v>
      </c>
      <c r="M54" s="43">
        <v>3.5043549265106153E-2</v>
      </c>
      <c r="P54" s="34">
        <f t="shared" ref="P54:U54" si="16">SUM(P49:P52)</f>
        <v>1633</v>
      </c>
      <c r="Q54" s="34">
        <f t="shared" si="16"/>
        <v>8439</v>
      </c>
      <c r="R54" s="34">
        <f t="shared" si="16"/>
        <v>524</v>
      </c>
      <c r="S54" s="34">
        <f t="shared" si="16"/>
        <v>4109</v>
      </c>
      <c r="T54" s="34">
        <f t="shared" si="16"/>
        <v>515</v>
      </c>
      <c r="U54" s="34">
        <f t="shared" si="16"/>
        <v>15220</v>
      </c>
    </row>
    <row r="56" spans="2:43" x14ac:dyDescent="0.15">
      <c r="C56" s="34" t="s">
        <v>399</v>
      </c>
      <c r="I56" s="29" t="s">
        <v>103</v>
      </c>
      <c r="O56" s="29" t="s">
        <v>365</v>
      </c>
    </row>
    <row r="57" spans="2:43" x14ac:dyDescent="0.15">
      <c r="B57" s="29" t="s">
        <v>31</v>
      </c>
      <c r="C57" s="46" t="s">
        <v>79</v>
      </c>
      <c r="D57" s="29" t="s">
        <v>80</v>
      </c>
      <c r="E57" s="29" t="s">
        <v>82</v>
      </c>
      <c r="F57" s="29" t="s">
        <v>83</v>
      </c>
      <c r="J57" s="46" t="s">
        <v>79</v>
      </c>
      <c r="K57" s="37" t="s">
        <v>80</v>
      </c>
      <c r="L57" s="37" t="s">
        <v>82</v>
      </c>
      <c r="M57" s="37" t="s">
        <v>83</v>
      </c>
      <c r="N57" s="37"/>
      <c r="P57" s="37" t="s">
        <v>32</v>
      </c>
      <c r="Q57" s="37" t="s">
        <v>33</v>
      </c>
      <c r="R57" s="37" t="s">
        <v>78</v>
      </c>
      <c r="S57" s="37" t="s">
        <v>34</v>
      </c>
      <c r="T57" s="37" t="s">
        <v>35</v>
      </c>
      <c r="U57" s="29" t="s">
        <v>3</v>
      </c>
    </row>
    <row r="58" spans="2:43" x14ac:dyDescent="0.15">
      <c r="B58" s="34" t="s">
        <v>24</v>
      </c>
      <c r="C58" s="34">
        <v>854</v>
      </c>
      <c r="D58" s="34">
        <v>4881</v>
      </c>
      <c r="E58" s="34">
        <v>2018</v>
      </c>
      <c r="F58" s="34">
        <v>263</v>
      </c>
      <c r="G58" s="34">
        <v>8016</v>
      </c>
      <c r="I58" s="34" t="s">
        <v>24</v>
      </c>
      <c r="J58" s="43">
        <v>0.10653692614770459</v>
      </c>
      <c r="K58" s="43">
        <v>0.60890718562874246</v>
      </c>
      <c r="L58" s="43">
        <v>0.25174650698602796</v>
      </c>
      <c r="M58" s="43">
        <v>3.280938123752495E-2</v>
      </c>
      <c r="N58" s="43"/>
      <c r="O58" s="34" t="s">
        <v>24</v>
      </c>
      <c r="P58" s="34">
        <v>854</v>
      </c>
      <c r="Q58" s="34">
        <v>4881</v>
      </c>
      <c r="R58" s="34">
        <v>232</v>
      </c>
      <c r="S58" s="34">
        <v>2018</v>
      </c>
      <c r="T58" s="34">
        <v>263</v>
      </c>
      <c r="U58" s="34">
        <f>SUM(P58:T58)</f>
        <v>8248</v>
      </c>
    </row>
    <row r="59" spans="2:43" x14ac:dyDescent="0.15">
      <c r="B59" s="34" t="s">
        <v>25</v>
      </c>
      <c r="C59" s="34">
        <v>568</v>
      </c>
      <c r="D59" s="34">
        <v>2461</v>
      </c>
      <c r="E59" s="34">
        <v>1528</v>
      </c>
      <c r="F59" s="34">
        <v>111</v>
      </c>
      <c r="G59" s="34">
        <v>4668</v>
      </c>
      <c r="I59" s="34" t="s">
        <v>25</v>
      </c>
      <c r="J59" s="43">
        <v>0.12167952013710369</v>
      </c>
      <c r="K59" s="43">
        <v>0.52720651242502137</v>
      </c>
      <c r="L59" s="43">
        <v>0.3273350471293916</v>
      </c>
      <c r="M59" s="43">
        <v>2.377892030848329E-2</v>
      </c>
      <c r="N59" s="43"/>
      <c r="O59" s="34" t="s">
        <v>25</v>
      </c>
      <c r="P59" s="34">
        <v>568</v>
      </c>
      <c r="Q59" s="34">
        <v>2461</v>
      </c>
      <c r="R59" s="34">
        <v>206</v>
      </c>
      <c r="S59" s="34">
        <v>1528</v>
      </c>
      <c r="T59" s="34">
        <v>111</v>
      </c>
      <c r="U59" s="34">
        <f>SUM(P59:T59)</f>
        <v>4874</v>
      </c>
    </row>
    <row r="60" spans="2:43" x14ac:dyDescent="0.15">
      <c r="B60" s="34" t="s">
        <v>366</v>
      </c>
      <c r="C60" s="34">
        <v>151</v>
      </c>
      <c r="D60" s="34">
        <v>585</v>
      </c>
      <c r="E60" s="34">
        <v>252</v>
      </c>
      <c r="F60" s="34">
        <v>88</v>
      </c>
      <c r="G60" s="34">
        <v>1076</v>
      </c>
      <c r="I60" s="34" t="s">
        <v>366</v>
      </c>
      <c r="J60" s="43">
        <v>0.14033457249070633</v>
      </c>
      <c r="K60" s="43">
        <v>0.54368029739776946</v>
      </c>
      <c r="L60" s="43">
        <v>0.2342007434944238</v>
      </c>
      <c r="M60" s="43">
        <v>8.1784386617100371E-2</v>
      </c>
      <c r="N60" s="43"/>
      <c r="O60" s="34" t="s">
        <v>366</v>
      </c>
      <c r="P60" s="34">
        <v>151</v>
      </c>
      <c r="Q60" s="34">
        <v>585</v>
      </c>
      <c r="R60" s="34">
        <v>40</v>
      </c>
      <c r="S60" s="34">
        <v>252</v>
      </c>
      <c r="T60" s="34">
        <v>88</v>
      </c>
      <c r="U60" s="34">
        <f>SUM(P60:T60)</f>
        <v>1116</v>
      </c>
    </row>
    <row r="61" spans="2:43" x14ac:dyDescent="0.15">
      <c r="B61" s="34" t="s">
        <v>26</v>
      </c>
      <c r="C61" s="34">
        <v>60</v>
      </c>
      <c r="D61" s="34">
        <v>512</v>
      </c>
      <c r="E61" s="34">
        <v>311</v>
      </c>
      <c r="F61" s="34">
        <v>53</v>
      </c>
      <c r="G61" s="34">
        <v>936</v>
      </c>
      <c r="I61" s="34" t="s">
        <v>26</v>
      </c>
      <c r="J61" s="43">
        <v>6.4102564102564097E-2</v>
      </c>
      <c r="K61" s="43">
        <v>0.54700854700854706</v>
      </c>
      <c r="L61" s="43">
        <v>0.33226495726495725</v>
      </c>
      <c r="M61" s="43">
        <v>5.6623931623931624E-2</v>
      </c>
      <c r="N61" s="43"/>
      <c r="O61" s="34" t="s">
        <v>26</v>
      </c>
      <c r="P61" s="34">
        <v>60</v>
      </c>
      <c r="Q61" s="34">
        <v>512</v>
      </c>
      <c r="R61" s="34">
        <v>46</v>
      </c>
      <c r="S61" s="34">
        <v>311</v>
      </c>
      <c r="T61" s="34">
        <v>53</v>
      </c>
      <c r="U61" s="34">
        <f>SUM(P61:T61)</f>
        <v>982</v>
      </c>
    </row>
    <row r="62" spans="2:43" x14ac:dyDescent="0.15">
      <c r="J62" s="43"/>
      <c r="K62" s="43"/>
      <c r="L62" s="43"/>
      <c r="M62" s="43"/>
    </row>
    <row r="63" spans="2:43" x14ac:dyDescent="0.15">
      <c r="C63" s="34">
        <v>1633</v>
      </c>
      <c r="D63" s="34">
        <v>8439</v>
      </c>
      <c r="E63" s="34">
        <v>4109</v>
      </c>
      <c r="F63" s="34">
        <v>515</v>
      </c>
      <c r="G63" s="34">
        <v>14696</v>
      </c>
      <c r="J63" s="43">
        <v>0.11111867174741426</v>
      </c>
      <c r="K63" s="43">
        <v>0.57423788786064234</v>
      </c>
      <c r="L63" s="43">
        <v>0.27959989112683725</v>
      </c>
      <c r="M63" s="43">
        <v>3.5043549265106153E-2</v>
      </c>
      <c r="O63" s="34" t="s">
        <v>124</v>
      </c>
      <c r="P63" s="34">
        <f>SUM(P58:P62)</f>
        <v>1633</v>
      </c>
      <c r="Q63" s="34">
        <f t="shared" ref="Q63:U63" si="17">SUM(Q58:Q62)</f>
        <v>8439</v>
      </c>
      <c r="R63" s="34">
        <f t="shared" si="17"/>
        <v>524</v>
      </c>
      <c r="S63" s="34">
        <f t="shared" si="17"/>
        <v>4109</v>
      </c>
      <c r="T63" s="34">
        <f t="shared" si="17"/>
        <v>515</v>
      </c>
      <c r="U63" s="34">
        <f t="shared" si="17"/>
        <v>15220</v>
      </c>
    </row>
    <row r="65" spans="1:43" ht="14" customHeight="1" x14ac:dyDescent="0.15">
      <c r="A65" s="29" t="s">
        <v>425</v>
      </c>
      <c r="B65" s="59" t="s">
        <v>469</v>
      </c>
      <c r="C65" s="59"/>
      <c r="D65" s="59"/>
      <c r="E65" s="59"/>
      <c r="F65" s="59"/>
      <c r="G65" s="59"/>
      <c r="H65" s="59"/>
      <c r="I65" s="59"/>
      <c r="J65" s="59"/>
      <c r="K65" s="33"/>
      <c r="L65" s="33"/>
      <c r="M65" s="33"/>
    </row>
    <row r="66" spans="1:43" x14ac:dyDescent="0.15">
      <c r="B66" s="59"/>
      <c r="C66" s="59"/>
      <c r="D66" s="59"/>
      <c r="E66" s="59"/>
      <c r="F66" s="59"/>
      <c r="G66" s="59"/>
      <c r="H66" s="59"/>
      <c r="I66" s="59"/>
      <c r="J66" s="59"/>
      <c r="K66" s="33"/>
      <c r="L66" s="33"/>
      <c r="M66" s="33"/>
    </row>
    <row r="67" spans="1:43" x14ac:dyDescent="0.15">
      <c r="B67" s="59"/>
      <c r="C67" s="59"/>
      <c r="D67" s="59"/>
      <c r="E67" s="59"/>
      <c r="F67" s="59"/>
      <c r="G67" s="59"/>
      <c r="H67" s="59"/>
      <c r="I67" s="59"/>
      <c r="J67" s="59"/>
      <c r="K67" s="33"/>
      <c r="L67" s="33"/>
      <c r="M67" s="33"/>
    </row>
    <row r="68" spans="1:43" x14ac:dyDescent="0.15">
      <c r="B68" s="59"/>
      <c r="C68" s="59"/>
      <c r="D68" s="59"/>
      <c r="E68" s="59"/>
      <c r="F68" s="59"/>
      <c r="G68" s="59"/>
      <c r="H68" s="59"/>
      <c r="I68" s="59"/>
      <c r="J68" s="59"/>
      <c r="K68" s="33"/>
      <c r="L68" s="33"/>
      <c r="M68" s="33"/>
    </row>
    <row r="69" spans="1:43" x14ac:dyDescent="0.15">
      <c r="B69" s="29" t="s">
        <v>119</v>
      </c>
      <c r="C69" s="61" t="s">
        <v>222</v>
      </c>
      <c r="D69" s="61"/>
      <c r="E69" s="61" t="s">
        <v>103</v>
      </c>
      <c r="F69" s="61"/>
      <c r="J69" s="61" t="s">
        <v>120</v>
      </c>
      <c r="K69" s="61"/>
      <c r="L69" s="61" t="s">
        <v>103</v>
      </c>
      <c r="M69" s="61"/>
    </row>
    <row r="70" spans="1:43" x14ac:dyDescent="0.15">
      <c r="C70" s="29" t="s">
        <v>110</v>
      </c>
      <c r="D70" s="29" t="s">
        <v>111</v>
      </c>
      <c r="E70" s="48" t="s">
        <v>454</v>
      </c>
      <c r="F70" s="48" t="s">
        <v>455</v>
      </c>
      <c r="J70" s="29" t="s">
        <v>110</v>
      </c>
      <c r="K70" s="29" t="s">
        <v>111</v>
      </c>
      <c r="L70" s="48" t="s">
        <v>445</v>
      </c>
      <c r="M70" s="34" t="s">
        <v>446</v>
      </c>
      <c r="AK70" s="40"/>
      <c r="AM70" s="40"/>
      <c r="AO70" s="34"/>
      <c r="AQ70" s="34"/>
    </row>
    <row r="71" spans="1:43" x14ac:dyDescent="0.15">
      <c r="B71" s="34" t="s">
        <v>112</v>
      </c>
      <c r="C71" s="34">
        <v>6</v>
      </c>
      <c r="D71" s="34">
        <v>0</v>
      </c>
      <c r="E71" s="40">
        <f>(C71/68)</f>
        <v>8.8235294117647065E-2</v>
      </c>
      <c r="F71" s="40">
        <f>(D71/36)</f>
        <v>0</v>
      </c>
      <c r="I71" s="34" t="s">
        <v>112</v>
      </c>
      <c r="J71" s="34">
        <v>2</v>
      </c>
      <c r="K71" s="34">
        <v>0</v>
      </c>
      <c r="L71" s="40">
        <v>0.11764705882352941</v>
      </c>
      <c r="M71" s="40">
        <v>0</v>
      </c>
      <c r="AK71" s="40"/>
      <c r="AM71" s="40"/>
      <c r="AO71" s="34"/>
      <c r="AQ71" s="34"/>
    </row>
    <row r="72" spans="1:43" x14ac:dyDescent="0.15">
      <c r="B72" s="34" t="s">
        <v>113</v>
      </c>
      <c r="C72" s="34">
        <v>1</v>
      </c>
      <c r="D72" s="34">
        <v>0</v>
      </c>
      <c r="E72" s="40">
        <f t="shared" ref="E72:E81" si="18">(C72/68)</f>
        <v>1.4705882352941176E-2</v>
      </c>
      <c r="F72" s="40">
        <f t="shared" ref="F72:F81" si="19">(D72/36)</f>
        <v>0</v>
      </c>
      <c r="I72" s="34" t="s">
        <v>113</v>
      </c>
      <c r="J72" s="34">
        <v>1</v>
      </c>
      <c r="K72" s="34">
        <v>0</v>
      </c>
      <c r="L72" s="40">
        <v>5.8823529411764705E-2</v>
      </c>
      <c r="M72" s="40">
        <v>0</v>
      </c>
      <c r="AK72" s="40"/>
      <c r="AM72" s="40"/>
      <c r="AO72" s="34"/>
      <c r="AQ72" s="34"/>
    </row>
    <row r="73" spans="1:43" x14ac:dyDescent="0.15">
      <c r="B73" s="34" t="s">
        <v>447</v>
      </c>
      <c r="C73" s="34">
        <v>44</v>
      </c>
      <c r="D73" s="34">
        <v>0</v>
      </c>
      <c r="E73" s="40">
        <f t="shared" si="18"/>
        <v>0.6470588235294118</v>
      </c>
      <c r="F73" s="40">
        <f t="shared" si="19"/>
        <v>0</v>
      </c>
      <c r="I73" s="34" t="s">
        <v>447</v>
      </c>
      <c r="J73" s="34">
        <v>7</v>
      </c>
      <c r="K73" s="34">
        <v>0</v>
      </c>
      <c r="L73" s="40">
        <v>0.41176470588235292</v>
      </c>
      <c r="M73" s="40">
        <v>0</v>
      </c>
      <c r="AK73" s="40"/>
      <c r="AM73" s="40"/>
      <c r="AO73" s="34"/>
      <c r="AQ73" s="34"/>
    </row>
    <row r="74" spans="1:43" x14ac:dyDescent="0.15">
      <c r="B74" s="34" t="s">
        <v>377</v>
      </c>
      <c r="C74" s="34">
        <v>1</v>
      </c>
      <c r="D74" s="34">
        <v>0</v>
      </c>
      <c r="E74" s="40">
        <f t="shared" si="18"/>
        <v>1.4705882352941176E-2</v>
      </c>
      <c r="F74" s="40">
        <f t="shared" si="19"/>
        <v>0</v>
      </c>
      <c r="I74" s="34" t="s">
        <v>377</v>
      </c>
      <c r="J74" s="34">
        <v>1</v>
      </c>
      <c r="K74" s="34">
        <v>0</v>
      </c>
      <c r="L74" s="40">
        <v>5.8823529411764705E-2</v>
      </c>
      <c r="M74" s="40">
        <v>0</v>
      </c>
      <c r="AK74" s="40"/>
      <c r="AM74" s="40"/>
      <c r="AO74" s="34"/>
      <c r="AQ74" s="34"/>
    </row>
    <row r="75" spans="1:43" x14ac:dyDescent="0.15">
      <c r="B75" s="34" t="s">
        <v>114</v>
      </c>
      <c r="C75" s="34">
        <v>12</v>
      </c>
      <c r="D75" s="34">
        <v>0</v>
      </c>
      <c r="E75" s="40">
        <f t="shared" si="18"/>
        <v>0.17647058823529413</v>
      </c>
      <c r="F75" s="40">
        <f t="shared" si="19"/>
        <v>0</v>
      </c>
      <c r="I75" s="34" t="s">
        <v>114</v>
      </c>
      <c r="J75" s="34">
        <v>4</v>
      </c>
      <c r="K75" s="34">
        <v>0</v>
      </c>
      <c r="L75" s="40">
        <v>0.23529411764705882</v>
      </c>
      <c r="M75" s="40">
        <v>0</v>
      </c>
      <c r="AK75" s="40"/>
      <c r="AM75" s="40"/>
      <c r="AO75" s="34"/>
      <c r="AQ75" s="34"/>
    </row>
    <row r="76" spans="1:43" x14ac:dyDescent="0.15">
      <c r="B76" s="34" t="s">
        <v>115</v>
      </c>
      <c r="C76" s="34">
        <v>0</v>
      </c>
      <c r="D76" s="34">
        <v>11</v>
      </c>
      <c r="E76" s="40">
        <f t="shared" si="18"/>
        <v>0</v>
      </c>
      <c r="F76" s="40">
        <f t="shared" si="19"/>
        <v>0.30555555555555558</v>
      </c>
      <c r="I76" s="34" t="s">
        <v>115</v>
      </c>
      <c r="J76" s="34">
        <v>0</v>
      </c>
      <c r="K76" s="34">
        <v>2</v>
      </c>
      <c r="L76" s="40">
        <v>0</v>
      </c>
      <c r="M76" s="40">
        <v>0.22222222222222221</v>
      </c>
      <c r="AK76" s="40"/>
      <c r="AM76" s="40"/>
      <c r="AO76" s="34"/>
      <c r="AQ76" s="34"/>
    </row>
    <row r="77" spans="1:43" x14ac:dyDescent="0.15">
      <c r="B77" s="34" t="s">
        <v>116</v>
      </c>
      <c r="C77" s="34">
        <v>4</v>
      </c>
      <c r="D77" s="34">
        <v>4</v>
      </c>
      <c r="E77" s="40">
        <f t="shared" si="18"/>
        <v>5.8823529411764705E-2</v>
      </c>
      <c r="F77" s="40">
        <f t="shared" si="19"/>
        <v>0.1111111111111111</v>
      </c>
      <c r="I77" s="34" t="s">
        <v>116</v>
      </c>
      <c r="J77" s="34">
        <v>2</v>
      </c>
      <c r="K77" s="34">
        <v>2</v>
      </c>
      <c r="L77" s="40">
        <v>0.11764705882352941</v>
      </c>
      <c r="M77" s="40">
        <v>0.22222222222222221</v>
      </c>
      <c r="AK77" s="40"/>
      <c r="AM77" s="40"/>
      <c r="AO77" s="34"/>
      <c r="AQ77" s="34"/>
    </row>
    <row r="78" spans="1:43" x14ac:dyDescent="0.15">
      <c r="B78" s="34" t="s">
        <v>380</v>
      </c>
      <c r="C78" s="34">
        <v>0</v>
      </c>
      <c r="D78" s="34">
        <v>6</v>
      </c>
      <c r="E78" s="40">
        <f t="shared" si="18"/>
        <v>0</v>
      </c>
      <c r="F78" s="40">
        <f t="shared" si="19"/>
        <v>0.16666666666666666</v>
      </c>
      <c r="I78" s="34" t="s">
        <v>380</v>
      </c>
      <c r="J78" s="34">
        <v>0</v>
      </c>
      <c r="K78" s="34">
        <v>1</v>
      </c>
      <c r="L78" s="40">
        <v>0</v>
      </c>
      <c r="M78" s="40">
        <v>0.1111111111111111</v>
      </c>
      <c r="AK78" s="40"/>
      <c r="AM78" s="40"/>
      <c r="AO78" s="34"/>
      <c r="AQ78" s="34"/>
    </row>
    <row r="79" spans="1:43" x14ac:dyDescent="0.15">
      <c r="B79" s="34" t="s">
        <v>117</v>
      </c>
      <c r="C79" s="34">
        <v>0</v>
      </c>
      <c r="D79" s="34">
        <v>12</v>
      </c>
      <c r="E79" s="40">
        <f t="shared" si="18"/>
        <v>0</v>
      </c>
      <c r="F79" s="40">
        <f t="shared" si="19"/>
        <v>0.33333333333333331</v>
      </c>
      <c r="I79" s="34" t="s">
        <v>117</v>
      </c>
      <c r="J79" s="34">
        <v>0</v>
      </c>
      <c r="K79" s="34">
        <v>1</v>
      </c>
      <c r="L79" s="40">
        <v>0</v>
      </c>
      <c r="M79" s="40">
        <v>0.1111111111111111</v>
      </c>
      <c r="AK79" s="40"/>
      <c r="AM79" s="40"/>
      <c r="AO79" s="34"/>
      <c r="AQ79" s="34"/>
    </row>
    <row r="80" spans="1:43" x14ac:dyDescent="0.15">
      <c r="B80" s="34" t="s">
        <v>85</v>
      </c>
      <c r="C80" s="34">
        <v>0</v>
      </c>
      <c r="D80" s="34">
        <v>2</v>
      </c>
      <c r="E80" s="40">
        <f t="shared" si="18"/>
        <v>0</v>
      </c>
      <c r="F80" s="40">
        <f t="shared" si="19"/>
        <v>5.5555555555555552E-2</v>
      </c>
      <c r="I80" s="34" t="s">
        <v>85</v>
      </c>
      <c r="J80" s="34">
        <v>0</v>
      </c>
      <c r="K80" s="34">
        <v>2</v>
      </c>
      <c r="L80" s="40">
        <v>0</v>
      </c>
      <c r="M80" s="40">
        <v>0.22222222222222221</v>
      </c>
      <c r="AK80" s="40"/>
      <c r="AM80" s="40"/>
      <c r="AO80" s="34"/>
      <c r="AQ80" s="34"/>
    </row>
    <row r="81" spans="1:43" x14ac:dyDescent="0.15">
      <c r="B81" s="34" t="s">
        <v>118</v>
      </c>
      <c r="C81" s="34">
        <v>0</v>
      </c>
      <c r="D81" s="34">
        <v>1</v>
      </c>
      <c r="E81" s="40">
        <f t="shared" si="18"/>
        <v>0</v>
      </c>
      <c r="F81" s="40">
        <f t="shared" si="19"/>
        <v>2.7777777777777776E-2</v>
      </c>
      <c r="I81" s="34" t="s">
        <v>118</v>
      </c>
      <c r="J81" s="34">
        <v>0</v>
      </c>
      <c r="K81" s="34">
        <v>1</v>
      </c>
      <c r="L81" s="40">
        <v>0</v>
      </c>
      <c r="M81" s="40">
        <v>0.1111111111111111</v>
      </c>
      <c r="AK81" s="40"/>
      <c r="AM81" s="40"/>
      <c r="AO81" s="34"/>
      <c r="AQ81" s="34"/>
    </row>
    <row r="82" spans="1:43" x14ac:dyDescent="0.15">
      <c r="F82" s="48"/>
      <c r="G82" s="43"/>
      <c r="H82" s="43"/>
    </row>
    <row r="83" spans="1:43" x14ac:dyDescent="0.15">
      <c r="B83" s="29" t="s">
        <v>125</v>
      </c>
      <c r="C83" s="34">
        <f>SUM(C71:C81)</f>
        <v>68</v>
      </c>
      <c r="D83" s="34">
        <f>SUM(D71:D81)</f>
        <v>36</v>
      </c>
      <c r="E83" s="34">
        <f>SUM(E71:E81)</f>
        <v>1</v>
      </c>
      <c r="F83" s="34">
        <f>SUM(F71:F81)</f>
        <v>1</v>
      </c>
      <c r="J83" s="34">
        <v>17</v>
      </c>
      <c r="K83" s="34">
        <v>9</v>
      </c>
      <c r="L83" s="40">
        <f>SUM(L71:L81)</f>
        <v>1</v>
      </c>
      <c r="M83" s="40">
        <f>SUM(M71:M81)</f>
        <v>1</v>
      </c>
    </row>
    <row r="86" spans="1:43" x14ac:dyDescent="0.15">
      <c r="A86" s="29" t="s">
        <v>410</v>
      </c>
      <c r="B86" s="59" t="s">
        <v>470</v>
      </c>
      <c r="C86" s="59"/>
      <c r="D86" s="59"/>
      <c r="E86" s="59"/>
      <c r="F86" s="59"/>
      <c r="G86" s="59"/>
      <c r="H86" s="59"/>
      <c r="I86" s="59"/>
      <c r="J86" s="59"/>
    </row>
    <row r="87" spans="1:43" x14ac:dyDescent="0.15">
      <c r="B87" s="59"/>
      <c r="C87" s="59"/>
      <c r="D87" s="59"/>
      <c r="E87" s="59"/>
      <c r="F87" s="59"/>
      <c r="G87" s="59"/>
      <c r="H87" s="59"/>
      <c r="I87" s="59"/>
      <c r="J87" s="59"/>
    </row>
    <row r="88" spans="1:43" x14ac:dyDescent="0.15">
      <c r="B88" s="29" t="s">
        <v>439</v>
      </c>
      <c r="J88" s="29" t="s">
        <v>433</v>
      </c>
      <c r="AO88" s="34"/>
      <c r="AQ88" s="34"/>
    </row>
    <row r="89" spans="1:43" x14ac:dyDescent="0.15">
      <c r="C89" s="34" t="s">
        <v>84</v>
      </c>
      <c r="D89" s="34" t="s">
        <v>85</v>
      </c>
      <c r="E89" s="34" t="s">
        <v>86</v>
      </c>
      <c r="F89" s="34" t="s">
        <v>87</v>
      </c>
      <c r="J89" s="34" t="s">
        <v>88</v>
      </c>
      <c r="K89" s="34" t="s">
        <v>89</v>
      </c>
      <c r="L89" s="34" t="s">
        <v>90</v>
      </c>
      <c r="M89" s="34" t="s">
        <v>87</v>
      </c>
      <c r="AO89" s="34"/>
      <c r="AQ89" s="34"/>
    </row>
    <row r="90" spans="1:43" x14ac:dyDescent="0.15">
      <c r="B90" s="34" t="s">
        <v>24</v>
      </c>
      <c r="C90" s="34">
        <v>148</v>
      </c>
      <c r="D90" s="34">
        <v>1067</v>
      </c>
      <c r="E90" s="34">
        <v>3552</v>
      </c>
      <c r="F90" s="34">
        <v>0</v>
      </c>
      <c r="G90" s="34">
        <f>SUM(C90:F90)</f>
        <v>4767</v>
      </c>
      <c r="I90" s="34" t="s">
        <v>24</v>
      </c>
      <c r="J90" s="40">
        <f>C90/321</f>
        <v>0.46105919003115264</v>
      </c>
      <c r="K90" s="40">
        <f>D90/5113</f>
        <v>0.20868374731077646</v>
      </c>
      <c r="L90" s="40">
        <f>E90/7502</f>
        <v>0.47347374033591044</v>
      </c>
      <c r="M90" s="40">
        <v>0</v>
      </c>
      <c r="N90" s="40"/>
      <c r="AO90" s="34"/>
      <c r="AQ90" s="34"/>
    </row>
    <row r="91" spans="1:43" x14ac:dyDescent="0.15">
      <c r="B91" s="34" t="s">
        <v>25</v>
      </c>
      <c r="C91" s="34">
        <v>154</v>
      </c>
      <c r="D91" s="34">
        <v>2948</v>
      </c>
      <c r="E91" s="34">
        <v>3539</v>
      </c>
      <c r="F91" s="34">
        <v>0</v>
      </c>
      <c r="G91" s="34">
        <f>SUM(C91:F91)</f>
        <v>6641</v>
      </c>
      <c r="I91" s="34" t="s">
        <v>25</v>
      </c>
      <c r="J91" s="40">
        <f t="shared" ref="J91:J93" si="20">C91/321</f>
        <v>0.47975077881619937</v>
      </c>
      <c r="K91" s="40">
        <f t="shared" ref="K91:K93" si="21">D91/5113</f>
        <v>0.57656952865245448</v>
      </c>
      <c r="L91" s="40">
        <f t="shared" ref="L91:L93" si="22">E91/7502</f>
        <v>0.47174086910157292</v>
      </c>
      <c r="M91" s="40">
        <f t="shared" ref="M91:M93" si="23">F91/1943</f>
        <v>0</v>
      </c>
      <c r="N91" s="40"/>
      <c r="AO91" s="34"/>
      <c r="AQ91" s="34"/>
    </row>
    <row r="92" spans="1:43" x14ac:dyDescent="0.15">
      <c r="B92" s="34" t="s">
        <v>366</v>
      </c>
      <c r="C92" s="34">
        <v>10</v>
      </c>
      <c r="D92" s="34">
        <v>931</v>
      </c>
      <c r="E92" s="34">
        <v>218</v>
      </c>
      <c r="F92" s="34">
        <v>0</v>
      </c>
      <c r="G92" s="34">
        <f>SUM(C92:F92)</f>
        <v>1159</v>
      </c>
      <c r="I92" s="34" t="s">
        <v>366</v>
      </c>
      <c r="J92" s="40">
        <f t="shared" si="20"/>
        <v>3.1152647975077882E-2</v>
      </c>
      <c r="K92" s="40">
        <f t="shared" si="21"/>
        <v>0.1820848816741639</v>
      </c>
      <c r="L92" s="40">
        <f t="shared" si="22"/>
        <v>2.9058917621967474E-2</v>
      </c>
      <c r="M92" s="40">
        <f t="shared" si="23"/>
        <v>0</v>
      </c>
      <c r="N92" s="40"/>
      <c r="AO92" s="34"/>
      <c r="AQ92" s="34"/>
    </row>
    <row r="93" spans="1:43" x14ac:dyDescent="0.15">
      <c r="B93" s="34" t="s">
        <v>26</v>
      </c>
      <c r="C93" s="34">
        <v>9</v>
      </c>
      <c r="D93" s="34">
        <v>167</v>
      </c>
      <c r="E93" s="34">
        <v>193</v>
      </c>
      <c r="F93" s="34">
        <v>0</v>
      </c>
      <c r="G93" s="34">
        <f>SUM(C93:F93)</f>
        <v>369</v>
      </c>
      <c r="I93" s="34" t="s">
        <v>26</v>
      </c>
      <c r="J93" s="40">
        <f t="shared" si="20"/>
        <v>2.8037383177570093E-2</v>
      </c>
      <c r="K93" s="40">
        <f t="shared" si="21"/>
        <v>3.2661842362605123E-2</v>
      </c>
      <c r="L93" s="40">
        <f t="shared" si="22"/>
        <v>2.5726472940549187E-2</v>
      </c>
      <c r="M93" s="40">
        <f t="shared" si="23"/>
        <v>0</v>
      </c>
      <c r="N93" s="40"/>
      <c r="AO93" s="34"/>
      <c r="AQ93" s="34"/>
    </row>
    <row r="94" spans="1:43" x14ac:dyDescent="0.15">
      <c r="AO94" s="34"/>
      <c r="AQ94" s="34"/>
    </row>
    <row r="95" spans="1:43" x14ac:dyDescent="0.15">
      <c r="B95" s="29" t="s">
        <v>124</v>
      </c>
      <c r="C95" s="34">
        <f>SUM(C90:C93)</f>
        <v>321</v>
      </c>
      <c r="D95" s="34">
        <f>SUM(D90:D93)</f>
        <v>5113</v>
      </c>
      <c r="E95" s="34">
        <f>SUM(E90:E93)</f>
        <v>7502</v>
      </c>
      <c r="F95" s="34">
        <f>SUM(F90:F93)</f>
        <v>0</v>
      </c>
      <c r="G95" s="34">
        <f>SUM(C95:F95)</f>
        <v>12936</v>
      </c>
      <c r="J95" s="40">
        <f>SUM(J90:J93)</f>
        <v>1</v>
      </c>
      <c r="K95" s="40">
        <f>SUM(K90:K93)</f>
        <v>1</v>
      </c>
      <c r="L95" s="40">
        <f>SUM(L90:L93)</f>
        <v>1</v>
      </c>
      <c r="M95" s="40">
        <f>SUM(M90:M93)</f>
        <v>0</v>
      </c>
      <c r="AO95" s="34"/>
      <c r="AQ95" s="34"/>
    </row>
    <row r="96" spans="1:43" x14ac:dyDescent="0.15">
      <c r="AO96" s="34"/>
      <c r="AQ96" s="34"/>
    </row>
    <row r="97" spans="1:43" x14ac:dyDescent="0.15">
      <c r="B97" s="29" t="s">
        <v>438</v>
      </c>
      <c r="J97" s="29" t="s">
        <v>432</v>
      </c>
      <c r="AO97" s="34"/>
      <c r="AQ97" s="34"/>
    </row>
    <row r="98" spans="1:43" x14ac:dyDescent="0.15">
      <c r="C98" s="34" t="s">
        <v>84</v>
      </c>
      <c r="D98" s="34" t="s">
        <v>85</v>
      </c>
      <c r="E98" s="34" t="s">
        <v>86</v>
      </c>
      <c r="F98" s="34" t="s">
        <v>87</v>
      </c>
      <c r="J98" s="34" t="s">
        <v>91</v>
      </c>
      <c r="K98" s="34" t="s">
        <v>92</v>
      </c>
      <c r="L98" s="34" t="s">
        <v>93</v>
      </c>
      <c r="M98" s="34" t="s">
        <v>94</v>
      </c>
      <c r="AO98" s="34"/>
      <c r="AQ98" s="34"/>
    </row>
    <row r="99" spans="1:43" x14ac:dyDescent="0.15">
      <c r="B99" s="34" t="s">
        <v>24</v>
      </c>
      <c r="C99" s="34">
        <v>309</v>
      </c>
      <c r="D99" s="34">
        <v>786</v>
      </c>
      <c r="E99" s="34">
        <v>4895</v>
      </c>
      <c r="F99" s="34">
        <v>803</v>
      </c>
      <c r="G99" s="34">
        <v>6793</v>
      </c>
      <c r="I99" s="34" t="s">
        <v>24</v>
      </c>
      <c r="J99" s="40">
        <f>C99/609</f>
        <v>0.5073891625615764</v>
      </c>
      <c r="K99" s="40">
        <f>D99/2693</f>
        <v>0.29186780542146307</v>
      </c>
      <c r="L99" s="40">
        <f>E99/8076</f>
        <v>0.60611688954928178</v>
      </c>
      <c r="M99" s="40">
        <f>F99/1943</f>
        <v>0.41327843540916109</v>
      </c>
      <c r="N99" s="40"/>
      <c r="AO99" s="34"/>
      <c r="AQ99" s="34"/>
    </row>
    <row r="100" spans="1:43" x14ac:dyDescent="0.15">
      <c r="B100" s="34" t="s">
        <v>25</v>
      </c>
      <c r="C100" s="34">
        <v>114</v>
      </c>
      <c r="D100" s="34">
        <v>1080</v>
      </c>
      <c r="E100" s="34">
        <v>1436</v>
      </c>
      <c r="F100" s="34">
        <v>597</v>
      </c>
      <c r="G100" s="34">
        <v>3227</v>
      </c>
      <c r="I100" s="34" t="s">
        <v>25</v>
      </c>
      <c r="J100" s="40">
        <f t="shared" ref="J100:J102" si="24">C100/609</f>
        <v>0.18719211822660098</v>
      </c>
      <c r="K100" s="40">
        <f t="shared" ref="K100:K102" si="25">D100/2693</f>
        <v>0.40103973264017823</v>
      </c>
      <c r="L100" s="40">
        <f t="shared" ref="L100:L102" si="26">E100/8076</f>
        <v>0.17781079742446756</v>
      </c>
      <c r="M100" s="40">
        <f t="shared" ref="M100:M102" si="27">F100/1943</f>
        <v>0.30725681935151827</v>
      </c>
      <c r="N100" s="40"/>
      <c r="AO100" s="34"/>
      <c r="AQ100" s="34"/>
    </row>
    <row r="101" spans="1:43" x14ac:dyDescent="0.15">
      <c r="B101" s="34" t="s">
        <v>366</v>
      </c>
      <c r="C101" s="34">
        <v>57</v>
      </c>
      <c r="D101" s="34">
        <v>503</v>
      </c>
      <c r="E101" s="34">
        <v>924</v>
      </c>
      <c r="F101" s="34">
        <v>281</v>
      </c>
      <c r="G101" s="34">
        <v>1765</v>
      </c>
      <c r="I101" s="34" t="s">
        <v>366</v>
      </c>
      <c r="J101" s="40">
        <f t="shared" si="24"/>
        <v>9.3596059113300489E-2</v>
      </c>
      <c r="K101" s="40">
        <f t="shared" si="25"/>
        <v>0.18678054214630524</v>
      </c>
      <c r="L101" s="40">
        <f t="shared" si="26"/>
        <v>0.11441307578008915</v>
      </c>
      <c r="M101" s="40">
        <f t="shared" si="27"/>
        <v>0.14462171899125065</v>
      </c>
      <c r="N101" s="40"/>
      <c r="AO101" s="34"/>
      <c r="AQ101" s="34"/>
    </row>
    <row r="102" spans="1:43" x14ac:dyDescent="0.15">
      <c r="B102" s="34" t="s">
        <v>26</v>
      </c>
      <c r="C102" s="34">
        <v>129</v>
      </c>
      <c r="D102" s="34">
        <v>324</v>
      </c>
      <c r="E102" s="34">
        <v>821</v>
      </c>
      <c r="F102" s="34">
        <v>262</v>
      </c>
      <c r="G102" s="34">
        <v>1536</v>
      </c>
      <c r="I102" s="34" t="s">
        <v>26</v>
      </c>
      <c r="J102" s="40">
        <f t="shared" si="24"/>
        <v>0.21182266009852216</v>
      </c>
      <c r="K102" s="40">
        <f t="shared" si="25"/>
        <v>0.12031191979205347</v>
      </c>
      <c r="L102" s="40">
        <f t="shared" si="26"/>
        <v>0.10165923724616147</v>
      </c>
      <c r="M102" s="40">
        <f t="shared" si="27"/>
        <v>0.13484302624806999</v>
      </c>
      <c r="N102" s="40"/>
      <c r="AO102" s="34"/>
      <c r="AQ102" s="34"/>
    </row>
    <row r="103" spans="1:43" x14ac:dyDescent="0.15">
      <c r="AO103" s="34"/>
      <c r="AQ103" s="34"/>
    </row>
    <row r="104" spans="1:43" x14ac:dyDescent="0.15">
      <c r="B104" s="29" t="s">
        <v>124</v>
      </c>
      <c r="C104" s="34">
        <v>609</v>
      </c>
      <c r="D104" s="34">
        <v>2693</v>
      </c>
      <c r="E104" s="34">
        <v>8076</v>
      </c>
      <c r="F104" s="34">
        <v>1943</v>
      </c>
      <c r="G104" s="34">
        <v>13321</v>
      </c>
      <c r="J104" s="40">
        <f>SUM(J99:J102)</f>
        <v>1</v>
      </c>
      <c r="K104" s="40">
        <f>SUM(K99:K102)</f>
        <v>1</v>
      </c>
      <c r="L104" s="40">
        <f>SUM(L99:L102)</f>
        <v>1</v>
      </c>
      <c r="M104" s="40">
        <f>SUM(M99:M102)</f>
        <v>1</v>
      </c>
      <c r="AO104" s="34"/>
      <c r="AQ104" s="34"/>
    </row>
    <row r="105" spans="1:43" x14ac:dyDescent="0.15">
      <c r="J105" s="40"/>
      <c r="K105" s="40"/>
      <c r="L105" s="40"/>
      <c r="M105" s="40"/>
      <c r="AO105" s="34"/>
      <c r="AQ105" s="34"/>
    </row>
    <row r="106" spans="1:43" x14ac:dyDescent="0.15">
      <c r="AO106" s="34"/>
      <c r="AQ106" s="34"/>
    </row>
    <row r="107" spans="1:43" x14ac:dyDescent="0.15">
      <c r="A107" s="29" t="s">
        <v>426</v>
      </c>
      <c r="B107" s="59" t="s">
        <v>471</v>
      </c>
      <c r="C107" s="59"/>
      <c r="D107" s="59"/>
      <c r="E107" s="59"/>
      <c r="F107" s="59"/>
      <c r="G107" s="59"/>
      <c r="H107" s="59"/>
      <c r="I107" s="59"/>
      <c r="J107" s="59"/>
      <c r="AO107" s="34"/>
      <c r="AQ107" s="34"/>
    </row>
    <row r="108" spans="1:43" x14ac:dyDescent="0.15">
      <c r="A108" s="29"/>
      <c r="B108" s="59"/>
      <c r="C108" s="59"/>
      <c r="D108" s="59"/>
      <c r="E108" s="59"/>
      <c r="F108" s="59"/>
      <c r="G108" s="59"/>
      <c r="H108" s="59"/>
      <c r="I108" s="59"/>
      <c r="J108" s="59"/>
      <c r="AO108" s="34"/>
      <c r="AQ108" s="34"/>
    </row>
    <row r="109" spans="1:43" x14ac:dyDescent="0.15">
      <c r="A109" s="29"/>
      <c r="B109" s="59"/>
      <c r="C109" s="59"/>
      <c r="D109" s="59"/>
      <c r="E109" s="59"/>
      <c r="F109" s="59"/>
      <c r="G109" s="59"/>
      <c r="H109" s="59"/>
      <c r="I109" s="59"/>
      <c r="J109" s="59"/>
      <c r="AO109" s="34"/>
      <c r="AQ109" s="34"/>
    </row>
    <row r="110" spans="1:43" x14ac:dyDescent="0.15">
      <c r="A110" s="29"/>
      <c r="B110" s="59"/>
      <c r="C110" s="59"/>
      <c r="D110" s="59"/>
      <c r="E110" s="59"/>
      <c r="F110" s="59"/>
      <c r="G110" s="59"/>
      <c r="H110" s="59"/>
      <c r="I110" s="59"/>
      <c r="J110" s="59"/>
      <c r="AO110" s="34"/>
      <c r="AQ110" s="34"/>
    </row>
    <row r="111" spans="1:43" x14ac:dyDescent="0.15">
      <c r="B111" s="29" t="s">
        <v>343</v>
      </c>
      <c r="F111" s="29" t="s">
        <v>344</v>
      </c>
      <c r="J111" s="29" t="s">
        <v>367</v>
      </c>
      <c r="N111" s="29" t="s">
        <v>345</v>
      </c>
      <c r="AO111" s="34"/>
      <c r="AQ111" s="34"/>
    </row>
    <row r="112" spans="1:43" x14ac:dyDescent="0.15">
      <c r="B112" s="34" t="s">
        <v>128</v>
      </c>
      <c r="C112" s="34" t="s">
        <v>222</v>
      </c>
      <c r="D112" s="34" t="s">
        <v>221</v>
      </c>
      <c r="F112" s="34" t="s">
        <v>128</v>
      </c>
      <c r="G112" s="34" t="s">
        <v>222</v>
      </c>
      <c r="H112" s="34" t="s">
        <v>221</v>
      </c>
      <c r="J112" s="34" t="s">
        <v>128</v>
      </c>
      <c r="K112" s="34" t="s">
        <v>222</v>
      </c>
      <c r="L112" s="34" t="s">
        <v>221</v>
      </c>
      <c r="N112" s="34" t="s">
        <v>128</v>
      </c>
      <c r="O112" s="34" t="s">
        <v>222</v>
      </c>
      <c r="P112" s="34" t="s">
        <v>221</v>
      </c>
      <c r="AO112" s="34"/>
      <c r="AQ112" s="34"/>
    </row>
    <row r="113" spans="2:43" x14ac:dyDescent="0.15">
      <c r="B113" s="34" t="s">
        <v>224</v>
      </c>
      <c r="C113" s="34">
        <v>12</v>
      </c>
      <c r="D113" s="34">
        <v>1</v>
      </c>
      <c r="F113" s="34" t="s">
        <v>129</v>
      </c>
      <c r="G113" s="34">
        <v>22</v>
      </c>
      <c r="H113" s="34">
        <v>5</v>
      </c>
      <c r="I113" s="40"/>
      <c r="J113" s="48" t="s">
        <v>289</v>
      </c>
      <c r="K113" s="48">
        <v>401</v>
      </c>
      <c r="L113" s="48">
        <v>29</v>
      </c>
      <c r="M113" s="48"/>
      <c r="N113" s="48" t="s">
        <v>307</v>
      </c>
      <c r="O113" s="48">
        <v>165</v>
      </c>
      <c r="P113" s="48">
        <v>11</v>
      </c>
      <c r="Q113" s="48"/>
      <c r="AO113" s="34"/>
      <c r="AQ113" s="34"/>
    </row>
    <row r="114" spans="2:43" x14ac:dyDescent="0.15">
      <c r="B114" s="34" t="s">
        <v>225</v>
      </c>
      <c r="C114" s="34">
        <v>93</v>
      </c>
      <c r="D114" s="34">
        <v>12</v>
      </c>
      <c r="F114" s="34" t="s">
        <v>130</v>
      </c>
      <c r="G114" s="34">
        <v>105</v>
      </c>
      <c r="H114" s="34">
        <v>12</v>
      </c>
      <c r="I114" s="40"/>
      <c r="J114" s="48" t="s">
        <v>290</v>
      </c>
      <c r="K114" s="48">
        <v>230</v>
      </c>
      <c r="L114" s="48">
        <v>23</v>
      </c>
      <c r="M114" s="48"/>
      <c r="N114" s="48" t="s">
        <v>308</v>
      </c>
      <c r="O114" s="48">
        <v>79</v>
      </c>
      <c r="P114" s="48">
        <v>9</v>
      </c>
      <c r="Q114" s="48"/>
      <c r="AO114" s="34"/>
      <c r="AQ114" s="34"/>
    </row>
    <row r="115" spans="2:43" x14ac:dyDescent="0.15">
      <c r="B115" s="34" t="s">
        <v>226</v>
      </c>
      <c r="C115" s="34">
        <v>51</v>
      </c>
      <c r="D115" s="34">
        <v>7</v>
      </c>
      <c r="F115" s="34" t="s">
        <v>131</v>
      </c>
      <c r="G115" s="34">
        <v>24</v>
      </c>
      <c r="H115" s="34">
        <v>7</v>
      </c>
      <c r="I115" s="40"/>
      <c r="J115" s="48" t="s">
        <v>291</v>
      </c>
      <c r="K115" s="48">
        <v>118</v>
      </c>
      <c r="L115" s="48">
        <v>14</v>
      </c>
      <c r="M115" s="48"/>
      <c r="N115" s="48" t="s">
        <v>309</v>
      </c>
      <c r="O115" s="48">
        <v>51</v>
      </c>
      <c r="P115" s="48">
        <v>10</v>
      </c>
      <c r="Q115" s="48"/>
      <c r="AO115" s="34"/>
      <c r="AQ115" s="34"/>
    </row>
    <row r="116" spans="2:43" x14ac:dyDescent="0.15">
      <c r="B116" s="34" t="s">
        <v>227</v>
      </c>
      <c r="C116" s="34">
        <v>27</v>
      </c>
      <c r="D116" s="34">
        <v>5</v>
      </c>
      <c r="F116" s="34" t="s">
        <v>132</v>
      </c>
      <c r="G116" s="34">
        <v>147</v>
      </c>
      <c r="H116" s="34">
        <v>19</v>
      </c>
      <c r="I116" s="40"/>
      <c r="J116" s="48" t="s">
        <v>292</v>
      </c>
      <c r="K116" s="48">
        <v>19</v>
      </c>
      <c r="L116" s="48">
        <v>6</v>
      </c>
      <c r="M116" s="48"/>
      <c r="N116" s="48" t="s">
        <v>310</v>
      </c>
      <c r="O116" s="48">
        <v>12</v>
      </c>
      <c r="P116" s="48">
        <v>3</v>
      </c>
      <c r="Q116" s="48"/>
      <c r="AO116" s="34"/>
      <c r="AQ116" s="34"/>
    </row>
    <row r="117" spans="2:43" x14ac:dyDescent="0.15">
      <c r="B117" s="34" t="s">
        <v>228</v>
      </c>
      <c r="C117" s="34">
        <v>172</v>
      </c>
      <c r="D117" s="34">
        <v>14</v>
      </c>
      <c r="F117" s="34" t="s">
        <v>133</v>
      </c>
      <c r="G117" s="34">
        <v>79</v>
      </c>
      <c r="H117" s="34">
        <v>11</v>
      </c>
      <c r="J117" s="48" t="s">
        <v>293</v>
      </c>
      <c r="K117" s="48">
        <v>359</v>
      </c>
      <c r="L117" s="48">
        <v>22</v>
      </c>
      <c r="M117" s="48"/>
      <c r="N117" s="48" t="s">
        <v>311</v>
      </c>
      <c r="O117" s="48">
        <v>44</v>
      </c>
      <c r="P117" s="48">
        <v>7</v>
      </c>
      <c r="Q117" s="48"/>
      <c r="AO117" s="34"/>
      <c r="AQ117" s="34"/>
    </row>
    <row r="118" spans="2:43" x14ac:dyDescent="0.15">
      <c r="B118" s="34" t="s">
        <v>229</v>
      </c>
      <c r="C118" s="34">
        <v>14</v>
      </c>
      <c r="D118" s="34">
        <v>4</v>
      </c>
      <c r="F118" s="34" t="s">
        <v>134</v>
      </c>
      <c r="G118" s="34">
        <v>41</v>
      </c>
      <c r="H118" s="34">
        <v>7</v>
      </c>
      <c r="I118" s="40"/>
      <c r="J118" s="48" t="s">
        <v>294</v>
      </c>
      <c r="K118" s="48">
        <v>42</v>
      </c>
      <c r="L118" s="48">
        <v>10</v>
      </c>
      <c r="M118" s="48"/>
      <c r="N118" s="48" t="s">
        <v>312</v>
      </c>
      <c r="O118" s="48">
        <v>30</v>
      </c>
      <c r="P118" s="48">
        <v>6</v>
      </c>
      <c r="Q118" s="48"/>
      <c r="AO118" s="34"/>
      <c r="AQ118" s="34"/>
    </row>
    <row r="119" spans="2:43" x14ac:dyDescent="0.15">
      <c r="B119" s="34" t="s">
        <v>230</v>
      </c>
      <c r="C119" s="34">
        <v>34</v>
      </c>
      <c r="D119" s="34">
        <v>5</v>
      </c>
      <c r="F119" s="34" t="s">
        <v>135</v>
      </c>
      <c r="G119" s="34">
        <v>35</v>
      </c>
      <c r="H119" s="34">
        <v>6</v>
      </c>
      <c r="J119" s="48" t="s">
        <v>295</v>
      </c>
      <c r="K119" s="48">
        <v>10</v>
      </c>
      <c r="L119" s="48">
        <v>2</v>
      </c>
      <c r="M119" s="48"/>
      <c r="N119" s="48" t="s">
        <v>313</v>
      </c>
      <c r="O119" s="48">
        <v>140</v>
      </c>
      <c r="P119" s="48">
        <v>13</v>
      </c>
      <c r="Q119" s="48"/>
      <c r="AO119" s="34"/>
      <c r="AQ119" s="34"/>
    </row>
    <row r="120" spans="2:43" x14ac:dyDescent="0.15">
      <c r="B120" s="34" t="s">
        <v>231</v>
      </c>
      <c r="C120" s="34">
        <v>38</v>
      </c>
      <c r="D120" s="34">
        <v>6</v>
      </c>
      <c r="F120" s="34" t="s">
        <v>136</v>
      </c>
      <c r="G120" s="34">
        <v>23</v>
      </c>
      <c r="H120" s="34">
        <v>9</v>
      </c>
      <c r="J120" s="48" t="s">
        <v>296</v>
      </c>
      <c r="K120" s="48">
        <v>172</v>
      </c>
      <c r="L120" s="48">
        <v>9</v>
      </c>
      <c r="M120" s="48"/>
      <c r="N120" s="48" t="s">
        <v>314</v>
      </c>
      <c r="O120" s="48">
        <v>128</v>
      </c>
      <c r="P120" s="48">
        <v>12</v>
      </c>
      <c r="Q120" s="48"/>
      <c r="AI120" s="40"/>
      <c r="AK120" s="40"/>
      <c r="AO120" s="34"/>
      <c r="AQ120" s="34"/>
    </row>
    <row r="121" spans="2:43" x14ac:dyDescent="0.15">
      <c r="B121" s="34" t="s">
        <v>232</v>
      </c>
      <c r="C121" s="34">
        <v>71</v>
      </c>
      <c r="D121" s="34">
        <v>9</v>
      </c>
      <c r="F121" s="34" t="s">
        <v>137</v>
      </c>
      <c r="G121" s="34">
        <v>39</v>
      </c>
      <c r="H121" s="34">
        <v>5</v>
      </c>
      <c r="J121" s="48" t="s">
        <v>297</v>
      </c>
      <c r="K121" s="48">
        <v>148</v>
      </c>
      <c r="L121" s="48">
        <v>13</v>
      </c>
      <c r="M121" s="48"/>
      <c r="N121" s="48" t="s">
        <v>315</v>
      </c>
      <c r="O121" s="48">
        <v>96</v>
      </c>
      <c r="P121" s="48">
        <v>11</v>
      </c>
      <c r="Q121" s="48"/>
      <c r="AI121" s="40"/>
      <c r="AK121" s="40"/>
      <c r="AO121" s="34"/>
      <c r="AQ121" s="34"/>
    </row>
    <row r="122" spans="2:43" x14ac:dyDescent="0.15">
      <c r="B122" s="34" t="s">
        <v>233</v>
      </c>
      <c r="C122" s="34">
        <v>65</v>
      </c>
      <c r="D122" s="34">
        <v>12</v>
      </c>
      <c r="F122" s="34" t="s">
        <v>138</v>
      </c>
      <c r="G122" s="34">
        <v>26</v>
      </c>
      <c r="H122" s="34">
        <v>6</v>
      </c>
      <c r="J122" s="48" t="s">
        <v>298</v>
      </c>
      <c r="K122" s="48">
        <v>99</v>
      </c>
      <c r="L122" s="48">
        <v>15</v>
      </c>
      <c r="M122" s="48"/>
      <c r="N122" s="48" t="s">
        <v>316</v>
      </c>
      <c r="O122" s="48">
        <v>14</v>
      </c>
      <c r="P122" s="48">
        <v>3</v>
      </c>
      <c r="Q122" s="48"/>
      <c r="AI122" s="40"/>
      <c r="AK122" s="40"/>
      <c r="AO122" s="34"/>
      <c r="AQ122" s="34"/>
    </row>
    <row r="123" spans="2:43" x14ac:dyDescent="0.15">
      <c r="B123" s="34" t="s">
        <v>234</v>
      </c>
      <c r="C123" s="34">
        <v>14</v>
      </c>
      <c r="D123" s="34">
        <v>3</v>
      </c>
      <c r="F123" s="34" t="s">
        <v>139</v>
      </c>
      <c r="G123" s="34">
        <v>49</v>
      </c>
      <c r="H123" s="34">
        <v>7</v>
      </c>
      <c r="J123" s="48" t="s">
        <v>299</v>
      </c>
      <c r="K123" s="48">
        <v>15</v>
      </c>
      <c r="L123" s="48">
        <v>4</v>
      </c>
      <c r="M123" s="48"/>
      <c r="N123" s="48" t="s">
        <v>317</v>
      </c>
      <c r="O123" s="48">
        <v>63</v>
      </c>
      <c r="P123" s="48">
        <v>10</v>
      </c>
      <c r="Q123" s="48"/>
      <c r="AI123" s="40"/>
      <c r="AK123" s="40"/>
      <c r="AO123" s="34"/>
      <c r="AQ123" s="34"/>
    </row>
    <row r="124" spans="2:43" x14ac:dyDescent="0.15">
      <c r="B124" s="34" t="s">
        <v>235</v>
      </c>
      <c r="C124" s="34">
        <v>14</v>
      </c>
      <c r="D124" s="34">
        <v>3</v>
      </c>
      <c r="F124" s="34" t="s">
        <v>140</v>
      </c>
      <c r="G124" s="34">
        <v>37</v>
      </c>
      <c r="H124" s="34">
        <v>5</v>
      </c>
      <c r="J124" s="48" t="s">
        <v>300</v>
      </c>
      <c r="K124" s="48">
        <v>16</v>
      </c>
      <c r="L124" s="48">
        <v>5</v>
      </c>
      <c r="M124" s="48"/>
      <c r="N124" s="48" t="s">
        <v>318</v>
      </c>
      <c r="O124" s="48">
        <v>16</v>
      </c>
      <c r="P124" s="48">
        <v>8</v>
      </c>
      <c r="Q124" s="48"/>
      <c r="AI124" s="40"/>
      <c r="AK124" s="40"/>
      <c r="AO124" s="34"/>
      <c r="AQ124" s="34"/>
    </row>
    <row r="125" spans="2:43" x14ac:dyDescent="0.15">
      <c r="B125" s="34" t="s">
        <v>236</v>
      </c>
      <c r="C125" s="34">
        <v>144</v>
      </c>
      <c r="D125" s="34">
        <v>8</v>
      </c>
      <c r="F125" s="34" t="s">
        <v>141</v>
      </c>
      <c r="G125" s="34">
        <v>16</v>
      </c>
      <c r="H125" s="34">
        <v>6</v>
      </c>
      <c r="J125" s="48" t="s">
        <v>301</v>
      </c>
      <c r="K125" s="48">
        <v>76</v>
      </c>
      <c r="L125" s="48">
        <v>10</v>
      </c>
      <c r="M125" s="48"/>
      <c r="N125" s="48" t="s">
        <v>319</v>
      </c>
      <c r="O125" s="48">
        <v>25</v>
      </c>
      <c r="P125" s="48">
        <v>1</v>
      </c>
      <c r="Q125" s="48"/>
      <c r="AI125" s="40"/>
      <c r="AK125" s="40"/>
      <c r="AO125" s="34"/>
      <c r="AQ125" s="34"/>
    </row>
    <row r="126" spans="2:43" x14ac:dyDescent="0.15">
      <c r="B126" s="34" t="s">
        <v>237</v>
      </c>
      <c r="C126" s="34">
        <v>19</v>
      </c>
      <c r="D126" s="34">
        <v>2</v>
      </c>
      <c r="F126" s="34" t="s">
        <v>142</v>
      </c>
      <c r="G126" s="34">
        <v>11</v>
      </c>
      <c r="H126" s="34">
        <v>1</v>
      </c>
      <c r="J126" s="48" t="s">
        <v>302</v>
      </c>
      <c r="K126" s="48">
        <v>15</v>
      </c>
      <c r="L126" s="48">
        <v>3</v>
      </c>
      <c r="M126" s="48"/>
      <c r="N126" s="48" t="s">
        <v>320</v>
      </c>
      <c r="O126" s="48">
        <v>19</v>
      </c>
      <c r="P126" s="48">
        <v>2</v>
      </c>
      <c r="Q126" s="48"/>
      <c r="AI126" s="40"/>
      <c r="AK126" s="40"/>
      <c r="AO126" s="34"/>
      <c r="AQ126" s="34"/>
    </row>
    <row r="127" spans="2:43" x14ac:dyDescent="0.15">
      <c r="B127" s="34" t="s">
        <v>238</v>
      </c>
      <c r="C127" s="34">
        <v>135</v>
      </c>
      <c r="D127" s="34">
        <v>8</v>
      </c>
      <c r="F127" s="34" t="s">
        <v>143</v>
      </c>
      <c r="G127" s="34">
        <v>10</v>
      </c>
      <c r="H127" s="34">
        <v>2</v>
      </c>
      <c r="J127" s="48" t="s">
        <v>303</v>
      </c>
      <c r="K127" s="48">
        <v>19</v>
      </c>
      <c r="L127" s="48">
        <v>3</v>
      </c>
      <c r="M127" s="48"/>
      <c r="N127" s="48" t="s">
        <v>321</v>
      </c>
      <c r="O127" s="48">
        <v>10</v>
      </c>
      <c r="P127" s="48">
        <v>2</v>
      </c>
      <c r="Q127" s="48"/>
      <c r="AI127" s="40"/>
      <c r="AK127" s="40"/>
      <c r="AO127" s="34"/>
      <c r="AQ127" s="34"/>
    </row>
    <row r="128" spans="2:43" x14ac:dyDescent="0.15">
      <c r="B128" s="34" t="s">
        <v>239</v>
      </c>
      <c r="C128" s="34">
        <v>19</v>
      </c>
      <c r="D128" s="34">
        <v>2</v>
      </c>
      <c r="F128" s="34" t="s">
        <v>144</v>
      </c>
      <c r="G128" s="34">
        <v>40</v>
      </c>
      <c r="H128" s="34">
        <v>8</v>
      </c>
      <c r="J128" s="48" t="s">
        <v>304</v>
      </c>
      <c r="K128" s="48">
        <v>45</v>
      </c>
      <c r="L128" s="48">
        <v>10</v>
      </c>
      <c r="M128" s="48"/>
      <c r="N128" s="48" t="s">
        <v>322</v>
      </c>
      <c r="O128" s="48">
        <v>17</v>
      </c>
      <c r="P128" s="48">
        <v>1</v>
      </c>
      <c r="Q128" s="48"/>
      <c r="AI128" s="40"/>
      <c r="AK128" s="40"/>
      <c r="AO128" s="34"/>
      <c r="AQ128" s="34"/>
    </row>
    <row r="129" spans="2:43" x14ac:dyDescent="0.15">
      <c r="B129" s="34" t="s">
        <v>240</v>
      </c>
      <c r="C129" s="34">
        <v>51</v>
      </c>
      <c r="D129" s="34">
        <v>10</v>
      </c>
      <c r="F129" s="34" t="s">
        <v>145</v>
      </c>
      <c r="G129" s="34">
        <v>42</v>
      </c>
      <c r="H129" s="34">
        <v>9</v>
      </c>
      <c r="J129" s="48" t="s">
        <v>305</v>
      </c>
      <c r="K129" s="48">
        <v>14</v>
      </c>
      <c r="L129" s="48">
        <v>4</v>
      </c>
      <c r="M129" s="48"/>
      <c r="N129" s="48" t="s">
        <v>323</v>
      </c>
      <c r="O129" s="48">
        <v>21</v>
      </c>
      <c r="P129" s="48">
        <v>1</v>
      </c>
      <c r="Q129" s="48"/>
      <c r="AI129" s="40"/>
      <c r="AK129" s="40"/>
      <c r="AO129" s="34"/>
      <c r="AQ129" s="34"/>
    </row>
    <row r="130" spans="2:43" x14ac:dyDescent="0.15">
      <c r="B130" s="34" t="s">
        <v>241</v>
      </c>
      <c r="C130" s="34">
        <v>90</v>
      </c>
      <c r="D130" s="34">
        <v>11</v>
      </c>
      <c r="F130" s="34" t="s">
        <v>146</v>
      </c>
      <c r="G130" s="34">
        <v>28</v>
      </c>
      <c r="H130" s="34">
        <v>8</v>
      </c>
      <c r="J130" s="48" t="s">
        <v>306</v>
      </c>
      <c r="K130" s="48">
        <v>15</v>
      </c>
      <c r="L130" s="48">
        <v>5</v>
      </c>
      <c r="M130" s="48"/>
      <c r="N130" s="48" t="s">
        <v>324</v>
      </c>
      <c r="O130" s="48">
        <v>45</v>
      </c>
      <c r="P130" s="48">
        <v>7</v>
      </c>
      <c r="Q130" s="48"/>
      <c r="AI130" s="40"/>
      <c r="AK130" s="40"/>
      <c r="AO130" s="34"/>
      <c r="AQ130" s="34"/>
    </row>
    <row r="131" spans="2:43" x14ac:dyDescent="0.15">
      <c r="B131" s="34" t="s">
        <v>242</v>
      </c>
      <c r="C131" s="34">
        <v>30</v>
      </c>
      <c r="D131" s="34">
        <v>5</v>
      </c>
      <c r="F131" s="34" t="s">
        <v>147</v>
      </c>
      <c r="G131" s="34">
        <v>32</v>
      </c>
      <c r="H131" s="34">
        <v>9</v>
      </c>
      <c r="N131" s="48" t="s">
        <v>325</v>
      </c>
      <c r="O131" s="48">
        <v>33</v>
      </c>
      <c r="P131" s="48">
        <v>4</v>
      </c>
      <c r="Q131" s="48"/>
      <c r="AK131" s="40"/>
      <c r="AM131" s="40"/>
      <c r="AO131" s="34"/>
      <c r="AQ131" s="34"/>
    </row>
    <row r="132" spans="2:43" x14ac:dyDescent="0.15">
      <c r="B132" s="34" t="s">
        <v>243</v>
      </c>
      <c r="C132" s="34">
        <v>193</v>
      </c>
      <c r="D132" s="34">
        <v>20</v>
      </c>
      <c r="F132" s="34" t="s">
        <v>148</v>
      </c>
      <c r="G132" s="34">
        <v>25</v>
      </c>
      <c r="H132" s="34">
        <v>4</v>
      </c>
      <c r="K132" s="34">
        <f>SUM(K113:K131)</f>
        <v>1813</v>
      </c>
      <c r="L132" s="34">
        <f>SUM(L113:L131)</f>
        <v>187</v>
      </c>
      <c r="N132" s="48" t="s">
        <v>326</v>
      </c>
      <c r="O132" s="48">
        <v>20</v>
      </c>
      <c r="P132" s="48">
        <v>4</v>
      </c>
      <c r="Q132" s="48"/>
      <c r="AK132" s="40"/>
      <c r="AM132" s="40"/>
      <c r="AO132" s="34"/>
      <c r="AQ132" s="34"/>
    </row>
    <row r="133" spans="2:43" x14ac:dyDescent="0.15">
      <c r="B133" s="34" t="s">
        <v>244</v>
      </c>
      <c r="C133" s="34">
        <v>525</v>
      </c>
      <c r="D133" s="34">
        <v>26</v>
      </c>
      <c r="F133" s="34" t="s">
        <v>149</v>
      </c>
      <c r="G133" s="34">
        <v>65</v>
      </c>
      <c r="H133" s="34">
        <v>12</v>
      </c>
      <c r="N133" s="48" t="s">
        <v>327</v>
      </c>
      <c r="O133" s="48">
        <v>13</v>
      </c>
      <c r="P133" s="48">
        <v>3</v>
      </c>
      <c r="Q133" s="48"/>
      <c r="AK133" s="40"/>
      <c r="AM133" s="40"/>
      <c r="AO133" s="34"/>
      <c r="AQ133" s="34"/>
    </row>
    <row r="134" spans="2:43" x14ac:dyDescent="0.15">
      <c r="B134" s="34" t="s">
        <v>245</v>
      </c>
      <c r="C134" s="34">
        <v>138</v>
      </c>
      <c r="D134" s="34">
        <v>9</v>
      </c>
      <c r="F134" s="34" t="s">
        <v>150</v>
      </c>
      <c r="G134" s="34">
        <v>21</v>
      </c>
      <c r="H134" s="34">
        <v>9</v>
      </c>
      <c r="K134" s="49" t="s">
        <v>430</v>
      </c>
      <c r="L134" s="34" t="s">
        <v>427</v>
      </c>
      <c r="N134" s="48" t="s">
        <v>328</v>
      </c>
      <c r="O134" s="48">
        <v>22</v>
      </c>
      <c r="P134" s="48">
        <v>5</v>
      </c>
      <c r="Q134" s="48"/>
      <c r="AK134" s="40"/>
      <c r="AM134" s="40"/>
      <c r="AO134" s="34"/>
      <c r="AQ134" s="34"/>
    </row>
    <row r="135" spans="2:43" x14ac:dyDescent="0.15">
      <c r="B135" s="34" t="s">
        <v>246</v>
      </c>
      <c r="C135" s="34">
        <v>22</v>
      </c>
      <c r="D135" s="34">
        <v>5</v>
      </c>
      <c r="F135" s="34" t="s">
        <v>151</v>
      </c>
      <c r="G135" s="34">
        <v>342</v>
      </c>
      <c r="H135" s="34">
        <v>24</v>
      </c>
      <c r="K135" s="50">
        <f>(L132/18)</f>
        <v>10.388888888888889</v>
      </c>
      <c r="L135" s="34" t="s">
        <v>434</v>
      </c>
      <c r="N135" s="48" t="s">
        <v>329</v>
      </c>
      <c r="O135" s="48">
        <v>52</v>
      </c>
      <c r="P135" s="48">
        <v>2</v>
      </c>
      <c r="Q135" s="48"/>
      <c r="AK135" s="40"/>
      <c r="AM135" s="40"/>
      <c r="AO135" s="34"/>
      <c r="AQ135" s="34"/>
    </row>
    <row r="136" spans="2:43" x14ac:dyDescent="0.15">
      <c r="B136" s="34" t="s">
        <v>247</v>
      </c>
      <c r="C136" s="34">
        <v>20</v>
      </c>
      <c r="D136" s="34">
        <v>5</v>
      </c>
      <c r="F136" s="34" t="s">
        <v>152</v>
      </c>
      <c r="G136" s="34">
        <v>105</v>
      </c>
      <c r="H136" s="34">
        <v>13</v>
      </c>
      <c r="N136" s="48" t="s">
        <v>330</v>
      </c>
      <c r="O136" s="48">
        <v>16</v>
      </c>
      <c r="P136" s="48">
        <v>3</v>
      </c>
      <c r="Q136" s="48"/>
      <c r="AK136" s="40"/>
      <c r="AM136" s="40"/>
      <c r="AO136" s="34"/>
      <c r="AQ136" s="34"/>
    </row>
    <row r="137" spans="2:43" x14ac:dyDescent="0.15">
      <c r="B137" s="34" t="s">
        <v>248</v>
      </c>
      <c r="C137" s="34">
        <v>30</v>
      </c>
      <c r="D137" s="34">
        <v>5</v>
      </c>
      <c r="F137" s="34" t="s">
        <v>153</v>
      </c>
      <c r="G137" s="34">
        <v>54</v>
      </c>
      <c r="H137" s="34">
        <v>10</v>
      </c>
      <c r="N137" s="48" t="s">
        <v>331</v>
      </c>
      <c r="O137" s="48">
        <v>204</v>
      </c>
      <c r="P137" s="48">
        <v>17</v>
      </c>
      <c r="Q137" s="48"/>
      <c r="AK137" s="40"/>
      <c r="AM137" s="40"/>
      <c r="AO137" s="34"/>
      <c r="AQ137" s="34"/>
    </row>
    <row r="138" spans="2:43" x14ac:dyDescent="0.15">
      <c r="B138" s="34" t="s">
        <v>249</v>
      </c>
      <c r="C138" s="34">
        <v>354</v>
      </c>
      <c r="D138" s="34">
        <v>20</v>
      </c>
      <c r="F138" s="34" t="s">
        <v>154</v>
      </c>
      <c r="G138" s="34">
        <v>164</v>
      </c>
      <c r="H138" s="34">
        <v>20</v>
      </c>
      <c r="N138" s="48" t="s">
        <v>332</v>
      </c>
      <c r="O138" s="48">
        <v>12</v>
      </c>
      <c r="P138" s="48">
        <v>3</v>
      </c>
      <c r="Q138" s="48"/>
      <c r="AK138" s="40"/>
      <c r="AM138" s="40"/>
      <c r="AO138" s="34"/>
      <c r="AQ138" s="34"/>
    </row>
    <row r="139" spans="2:43" x14ac:dyDescent="0.15">
      <c r="B139" s="34" t="s">
        <v>250</v>
      </c>
      <c r="C139" s="34">
        <v>102</v>
      </c>
      <c r="D139" s="34">
        <v>14</v>
      </c>
      <c r="F139" s="34" t="s">
        <v>155</v>
      </c>
      <c r="G139" s="34">
        <v>11</v>
      </c>
      <c r="H139" s="34">
        <v>5</v>
      </c>
      <c r="N139" s="48" t="s">
        <v>333</v>
      </c>
      <c r="O139" s="48">
        <v>44</v>
      </c>
      <c r="P139" s="48">
        <v>10</v>
      </c>
      <c r="Q139" s="48"/>
      <c r="AK139" s="40"/>
      <c r="AM139" s="40"/>
      <c r="AO139" s="34"/>
      <c r="AQ139" s="34"/>
    </row>
    <row r="140" spans="2:43" x14ac:dyDescent="0.15">
      <c r="B140" s="34" t="s">
        <v>251</v>
      </c>
      <c r="C140" s="34">
        <v>392</v>
      </c>
      <c r="D140" s="34">
        <v>29</v>
      </c>
      <c r="F140" s="34" t="s">
        <v>156</v>
      </c>
      <c r="G140" s="34">
        <v>14</v>
      </c>
      <c r="H140" s="34">
        <v>5</v>
      </c>
      <c r="N140" s="48" t="s">
        <v>334</v>
      </c>
      <c r="O140" s="48">
        <v>12</v>
      </c>
      <c r="P140" s="48">
        <v>3</v>
      </c>
      <c r="Q140" s="48"/>
      <c r="AK140" s="40"/>
      <c r="AM140" s="40"/>
      <c r="AO140" s="34"/>
      <c r="AQ140" s="34"/>
    </row>
    <row r="141" spans="2:43" x14ac:dyDescent="0.15">
      <c r="B141" s="34" t="s">
        <v>252</v>
      </c>
      <c r="C141" s="34">
        <v>83</v>
      </c>
      <c r="D141" s="34">
        <v>17</v>
      </c>
      <c r="F141" s="34" t="s">
        <v>157</v>
      </c>
      <c r="G141" s="34">
        <v>241</v>
      </c>
      <c r="H141" s="34">
        <v>18</v>
      </c>
      <c r="N141" s="48" t="s">
        <v>335</v>
      </c>
      <c r="O141" s="48">
        <v>14</v>
      </c>
      <c r="P141" s="48">
        <v>3</v>
      </c>
      <c r="Q141" s="48"/>
      <c r="AK141" s="40"/>
      <c r="AM141" s="40"/>
      <c r="AO141" s="34"/>
      <c r="AQ141" s="34"/>
    </row>
    <row r="142" spans="2:43" x14ac:dyDescent="0.15">
      <c r="B142" s="34" t="s">
        <v>253</v>
      </c>
      <c r="C142" s="34">
        <v>755</v>
      </c>
      <c r="D142" s="34">
        <v>28</v>
      </c>
      <c r="F142" s="34" t="s">
        <v>158</v>
      </c>
      <c r="G142" s="34">
        <v>128</v>
      </c>
      <c r="H142" s="34">
        <v>12</v>
      </c>
      <c r="N142" s="48" t="s">
        <v>336</v>
      </c>
      <c r="O142" s="48">
        <v>34</v>
      </c>
      <c r="P142" s="48">
        <v>5</v>
      </c>
      <c r="Q142" s="48"/>
      <c r="AK142" s="40"/>
      <c r="AM142" s="40"/>
      <c r="AO142" s="34"/>
      <c r="AQ142" s="34"/>
    </row>
    <row r="143" spans="2:43" x14ac:dyDescent="0.15">
      <c r="B143" s="34" t="s">
        <v>254</v>
      </c>
      <c r="C143" s="34">
        <v>555</v>
      </c>
      <c r="D143" s="34">
        <v>21</v>
      </c>
      <c r="F143" s="34" t="s">
        <v>159</v>
      </c>
      <c r="G143" s="34">
        <v>135</v>
      </c>
      <c r="H143" s="34">
        <v>18</v>
      </c>
      <c r="N143" s="48" t="s">
        <v>337</v>
      </c>
      <c r="O143" s="48">
        <v>16</v>
      </c>
      <c r="P143" s="48">
        <v>5</v>
      </c>
      <c r="Q143" s="48"/>
      <c r="AK143" s="40"/>
      <c r="AM143" s="40"/>
      <c r="AO143" s="34"/>
      <c r="AQ143" s="34"/>
    </row>
    <row r="144" spans="2:43" x14ac:dyDescent="0.15">
      <c r="B144" s="34" t="s">
        <v>255</v>
      </c>
      <c r="C144" s="34">
        <v>483</v>
      </c>
      <c r="D144" s="34">
        <v>20</v>
      </c>
      <c r="F144" s="34" t="s">
        <v>160</v>
      </c>
      <c r="G144" s="34">
        <v>21</v>
      </c>
      <c r="H144" s="34">
        <v>9</v>
      </c>
      <c r="N144" s="48" t="s">
        <v>338</v>
      </c>
      <c r="O144" s="48">
        <v>15</v>
      </c>
      <c r="P144" s="48">
        <v>4</v>
      </c>
      <c r="Q144" s="48"/>
      <c r="AK144" s="40"/>
      <c r="AM144" s="40"/>
      <c r="AO144" s="34"/>
      <c r="AQ144" s="34"/>
    </row>
    <row r="145" spans="2:43" x14ac:dyDescent="0.15">
      <c r="B145" s="34" t="s">
        <v>256</v>
      </c>
      <c r="C145" s="34">
        <v>117</v>
      </c>
      <c r="D145" s="34">
        <v>14</v>
      </c>
      <c r="F145" s="34" t="s">
        <v>161</v>
      </c>
      <c r="G145" s="34">
        <v>35</v>
      </c>
      <c r="H145" s="34">
        <v>4</v>
      </c>
      <c r="N145" s="48" t="s">
        <v>339</v>
      </c>
      <c r="O145" s="48">
        <v>16</v>
      </c>
      <c r="P145" s="48">
        <v>3</v>
      </c>
      <c r="Q145" s="48"/>
      <c r="AK145" s="40"/>
      <c r="AM145" s="40"/>
      <c r="AO145" s="34"/>
      <c r="AQ145" s="34"/>
    </row>
    <row r="146" spans="2:43" x14ac:dyDescent="0.15">
      <c r="B146" s="34" t="s">
        <v>257</v>
      </c>
      <c r="C146" s="34">
        <v>325</v>
      </c>
      <c r="D146" s="34">
        <v>19</v>
      </c>
      <c r="F146" s="34" t="s">
        <v>162</v>
      </c>
      <c r="G146" s="34">
        <v>82</v>
      </c>
      <c r="H146" s="34">
        <v>13</v>
      </c>
      <c r="N146" s="48" t="s">
        <v>340</v>
      </c>
      <c r="O146" s="48">
        <v>16</v>
      </c>
      <c r="P146" s="48">
        <v>3</v>
      </c>
      <c r="Q146" s="48"/>
      <c r="AK146" s="40"/>
      <c r="AM146" s="40"/>
      <c r="AO146" s="34"/>
      <c r="AQ146" s="34"/>
    </row>
    <row r="147" spans="2:43" x14ac:dyDescent="0.15">
      <c r="B147" s="34" t="s">
        <v>258</v>
      </c>
      <c r="C147" s="34">
        <v>134</v>
      </c>
      <c r="D147" s="34">
        <v>9</v>
      </c>
      <c r="F147" s="34" t="s">
        <v>163</v>
      </c>
      <c r="G147" s="34">
        <v>90</v>
      </c>
      <c r="H147" s="34">
        <v>14</v>
      </c>
      <c r="N147" s="48" t="s">
        <v>341</v>
      </c>
      <c r="O147" s="48">
        <v>37</v>
      </c>
      <c r="P147" s="48">
        <v>6</v>
      </c>
      <c r="Q147" s="48"/>
      <c r="AK147" s="40"/>
      <c r="AM147" s="40"/>
      <c r="AO147" s="34"/>
      <c r="AQ147" s="34"/>
    </row>
    <row r="148" spans="2:43" x14ac:dyDescent="0.15">
      <c r="B148" s="34" t="s">
        <v>259</v>
      </c>
      <c r="C148" s="34">
        <v>15</v>
      </c>
      <c r="D148" s="34">
        <v>2</v>
      </c>
      <c r="F148" s="34" t="s">
        <v>164</v>
      </c>
      <c r="G148" s="34">
        <v>29</v>
      </c>
      <c r="H148" s="34">
        <v>6</v>
      </c>
      <c r="N148" s="48" t="s">
        <v>342</v>
      </c>
      <c r="O148" s="48">
        <v>13</v>
      </c>
      <c r="P148" s="48">
        <v>4</v>
      </c>
      <c r="Q148" s="48"/>
      <c r="AK148" s="40"/>
      <c r="AM148" s="40"/>
      <c r="AO148" s="34"/>
      <c r="AQ148" s="34"/>
    </row>
    <row r="149" spans="2:43" x14ac:dyDescent="0.15">
      <c r="B149" s="34" t="s">
        <v>260</v>
      </c>
      <c r="C149" s="34">
        <v>84</v>
      </c>
      <c r="D149" s="34">
        <v>10</v>
      </c>
      <c r="F149" s="34" t="s">
        <v>165</v>
      </c>
      <c r="G149" s="34">
        <v>37</v>
      </c>
      <c r="H149" s="34">
        <v>9</v>
      </c>
      <c r="AM149" s="40"/>
      <c r="AQ149" s="34"/>
    </row>
    <row r="150" spans="2:43" x14ac:dyDescent="0.15">
      <c r="B150" s="34" t="s">
        <v>261</v>
      </c>
      <c r="C150" s="34">
        <v>17</v>
      </c>
      <c r="D150" s="34">
        <v>4</v>
      </c>
      <c r="F150" s="34" t="s">
        <v>166</v>
      </c>
      <c r="G150" s="34">
        <v>40</v>
      </c>
      <c r="H150" s="34">
        <v>9</v>
      </c>
      <c r="O150" s="34">
        <f>SUM(O113:O149)</f>
        <v>1564</v>
      </c>
      <c r="P150" s="34">
        <f>SUM(P113:P149)</f>
        <v>204</v>
      </c>
      <c r="AM150" s="40"/>
      <c r="AQ150" s="34"/>
    </row>
    <row r="151" spans="2:43" x14ac:dyDescent="0.15">
      <c r="B151" s="34" t="s">
        <v>262</v>
      </c>
      <c r="C151" s="34">
        <v>114</v>
      </c>
      <c r="D151" s="34">
        <v>15</v>
      </c>
      <c r="F151" s="34" t="s">
        <v>167</v>
      </c>
      <c r="G151" s="34">
        <v>174</v>
      </c>
      <c r="H151" s="34">
        <v>14</v>
      </c>
      <c r="AM151" s="40"/>
      <c r="AQ151" s="34"/>
    </row>
    <row r="152" spans="2:43" x14ac:dyDescent="0.15">
      <c r="B152" s="34" t="s">
        <v>263</v>
      </c>
      <c r="C152" s="34">
        <v>200</v>
      </c>
      <c r="D152" s="34">
        <v>25</v>
      </c>
      <c r="F152" s="34" t="s">
        <v>168</v>
      </c>
      <c r="G152" s="34">
        <v>76</v>
      </c>
      <c r="H152" s="34">
        <v>10</v>
      </c>
      <c r="O152" s="49" t="s">
        <v>431</v>
      </c>
      <c r="P152" s="34" t="s">
        <v>427</v>
      </c>
      <c r="AM152" s="40"/>
      <c r="AQ152" s="34"/>
    </row>
    <row r="153" spans="2:43" x14ac:dyDescent="0.15">
      <c r="B153" s="34" t="s">
        <v>264</v>
      </c>
      <c r="C153" s="34">
        <v>106</v>
      </c>
      <c r="D153" s="34">
        <v>14</v>
      </c>
      <c r="F153" s="34" t="s">
        <v>169</v>
      </c>
      <c r="G153" s="34">
        <v>179</v>
      </c>
      <c r="H153" s="34">
        <v>21</v>
      </c>
      <c r="O153" s="50">
        <f>(P150/36)</f>
        <v>5.666666666666667</v>
      </c>
      <c r="P153" s="34" t="s">
        <v>434</v>
      </c>
      <c r="AM153" s="40"/>
      <c r="AQ153" s="34"/>
    </row>
    <row r="154" spans="2:43" x14ac:dyDescent="0.15">
      <c r="B154" s="34" t="s">
        <v>265</v>
      </c>
      <c r="C154" s="34">
        <v>85</v>
      </c>
      <c r="D154" s="34">
        <v>13</v>
      </c>
      <c r="F154" s="34" t="s">
        <v>170</v>
      </c>
      <c r="G154" s="34">
        <v>374</v>
      </c>
      <c r="H154" s="34">
        <v>19</v>
      </c>
      <c r="AM154" s="40"/>
      <c r="AQ154" s="34"/>
    </row>
    <row r="155" spans="2:43" x14ac:dyDescent="0.15">
      <c r="B155" s="34" t="s">
        <v>266</v>
      </c>
      <c r="C155" s="34">
        <v>26</v>
      </c>
      <c r="D155" s="34">
        <v>7</v>
      </c>
      <c r="F155" s="34" t="s">
        <v>171</v>
      </c>
      <c r="G155" s="34">
        <v>49</v>
      </c>
      <c r="H155" s="34">
        <v>10</v>
      </c>
      <c r="AM155" s="40"/>
      <c r="AQ155" s="34"/>
    </row>
    <row r="156" spans="2:43" x14ac:dyDescent="0.15">
      <c r="B156" s="34" t="s">
        <v>267</v>
      </c>
      <c r="C156" s="34">
        <v>80</v>
      </c>
      <c r="D156" s="34">
        <v>12</v>
      </c>
      <c r="F156" s="34" t="s">
        <v>172</v>
      </c>
      <c r="G156" s="34">
        <v>86</v>
      </c>
      <c r="H156" s="34">
        <v>11</v>
      </c>
      <c r="AM156" s="40"/>
      <c r="AQ156" s="34"/>
    </row>
    <row r="157" spans="2:43" x14ac:dyDescent="0.15">
      <c r="B157" s="34" t="s">
        <v>268</v>
      </c>
      <c r="C157" s="34">
        <v>53</v>
      </c>
      <c r="D157" s="34">
        <v>9</v>
      </c>
      <c r="F157" s="34" t="s">
        <v>173</v>
      </c>
      <c r="G157" s="34">
        <v>51</v>
      </c>
      <c r="H157" s="34">
        <v>7</v>
      </c>
      <c r="AM157" s="40"/>
      <c r="AQ157" s="34"/>
    </row>
    <row r="158" spans="2:43" x14ac:dyDescent="0.15">
      <c r="B158" s="34" t="s">
        <v>269</v>
      </c>
      <c r="C158" s="34">
        <v>80</v>
      </c>
      <c r="D158" s="34">
        <v>8</v>
      </c>
      <c r="F158" s="34" t="s">
        <v>174</v>
      </c>
      <c r="G158" s="34">
        <v>18</v>
      </c>
      <c r="H158" s="34">
        <v>7</v>
      </c>
      <c r="AM158" s="40"/>
      <c r="AQ158" s="34"/>
    </row>
    <row r="159" spans="2:43" x14ac:dyDescent="0.15">
      <c r="B159" s="34" t="s">
        <v>270</v>
      </c>
      <c r="C159" s="34">
        <v>12</v>
      </c>
      <c r="D159" s="34">
        <v>5</v>
      </c>
      <c r="F159" s="34" t="s">
        <v>175</v>
      </c>
      <c r="G159" s="34">
        <v>110</v>
      </c>
      <c r="H159" s="34">
        <v>17</v>
      </c>
      <c r="AM159" s="40"/>
      <c r="AQ159" s="34"/>
    </row>
    <row r="160" spans="2:43" x14ac:dyDescent="0.15">
      <c r="B160" s="34" t="s">
        <v>271</v>
      </c>
      <c r="C160" s="34">
        <v>19</v>
      </c>
      <c r="D160" s="34">
        <v>6</v>
      </c>
      <c r="F160" s="34" t="s">
        <v>176</v>
      </c>
      <c r="G160" s="34">
        <v>232</v>
      </c>
      <c r="H160" s="34">
        <v>17</v>
      </c>
      <c r="AM160" s="40"/>
      <c r="AQ160" s="34"/>
    </row>
    <row r="161" spans="2:43" x14ac:dyDescent="0.15">
      <c r="B161" s="34" t="s">
        <v>272</v>
      </c>
      <c r="C161" s="34">
        <v>12</v>
      </c>
      <c r="D161" s="34">
        <v>6</v>
      </c>
      <c r="F161" s="34" t="s">
        <v>177</v>
      </c>
      <c r="G161" s="34">
        <v>94</v>
      </c>
      <c r="H161" s="34">
        <v>9</v>
      </c>
      <c r="AM161" s="40"/>
      <c r="AQ161" s="34"/>
    </row>
    <row r="162" spans="2:43" x14ac:dyDescent="0.15">
      <c r="B162" s="34" t="s">
        <v>273</v>
      </c>
      <c r="C162" s="34">
        <v>43</v>
      </c>
      <c r="D162" s="34">
        <v>10</v>
      </c>
      <c r="F162" s="34" t="s">
        <v>178</v>
      </c>
      <c r="G162" s="34">
        <v>107</v>
      </c>
      <c r="H162" s="34">
        <v>10</v>
      </c>
      <c r="AM162" s="40"/>
      <c r="AQ162" s="34"/>
    </row>
    <row r="163" spans="2:43" x14ac:dyDescent="0.15">
      <c r="B163" s="34" t="s">
        <v>274</v>
      </c>
      <c r="C163" s="34">
        <v>15</v>
      </c>
      <c r="D163" s="34">
        <v>2</v>
      </c>
      <c r="F163" s="34" t="s">
        <v>179</v>
      </c>
      <c r="G163" s="34">
        <v>27</v>
      </c>
      <c r="H163" s="34">
        <v>5</v>
      </c>
      <c r="AM163" s="40"/>
      <c r="AQ163" s="34"/>
    </row>
    <row r="164" spans="2:43" x14ac:dyDescent="0.15">
      <c r="B164" s="34" t="s">
        <v>275</v>
      </c>
      <c r="C164" s="34">
        <v>56</v>
      </c>
      <c r="D164" s="34">
        <v>9</v>
      </c>
      <c r="F164" s="34" t="s">
        <v>180</v>
      </c>
      <c r="G164" s="34">
        <v>58</v>
      </c>
      <c r="H164" s="34">
        <v>5</v>
      </c>
      <c r="AM164" s="40"/>
      <c r="AQ164" s="34"/>
    </row>
    <row r="165" spans="2:43" x14ac:dyDescent="0.15">
      <c r="B165" s="34" t="s">
        <v>276</v>
      </c>
      <c r="C165" s="34">
        <v>17</v>
      </c>
      <c r="D165" s="34">
        <v>5</v>
      </c>
      <c r="F165" s="34" t="s">
        <v>181</v>
      </c>
      <c r="G165" s="34">
        <v>48</v>
      </c>
      <c r="H165" s="34">
        <v>4</v>
      </c>
      <c r="AM165" s="40"/>
      <c r="AQ165" s="34"/>
    </row>
    <row r="166" spans="2:43" x14ac:dyDescent="0.15">
      <c r="B166" s="34" t="s">
        <v>277</v>
      </c>
      <c r="C166" s="34">
        <v>74</v>
      </c>
      <c r="D166" s="34">
        <v>15</v>
      </c>
      <c r="F166" s="34" t="s">
        <v>182</v>
      </c>
      <c r="G166" s="34">
        <v>23</v>
      </c>
      <c r="H166" s="34">
        <v>3</v>
      </c>
      <c r="AM166" s="40"/>
      <c r="AQ166" s="34"/>
    </row>
    <row r="167" spans="2:43" x14ac:dyDescent="0.15">
      <c r="B167" s="34" t="s">
        <v>278</v>
      </c>
      <c r="C167" s="34">
        <v>71</v>
      </c>
      <c r="D167" s="34">
        <v>9</v>
      </c>
      <c r="F167" s="34" t="s">
        <v>183</v>
      </c>
      <c r="G167" s="34">
        <v>42</v>
      </c>
      <c r="H167" s="34">
        <v>4</v>
      </c>
      <c r="AM167" s="40"/>
      <c r="AQ167" s="34"/>
    </row>
    <row r="168" spans="2:43" x14ac:dyDescent="0.15">
      <c r="B168" s="34" t="s">
        <v>279</v>
      </c>
      <c r="C168" s="34">
        <v>21</v>
      </c>
      <c r="D168" s="34">
        <v>5</v>
      </c>
      <c r="F168" s="34" t="s">
        <v>184</v>
      </c>
      <c r="G168" s="34">
        <v>20</v>
      </c>
      <c r="H168" s="34">
        <v>4</v>
      </c>
      <c r="AM168" s="40"/>
      <c r="AQ168" s="34"/>
    </row>
    <row r="169" spans="2:43" x14ac:dyDescent="0.15">
      <c r="B169" s="34" t="s">
        <v>280</v>
      </c>
      <c r="C169" s="34">
        <v>24</v>
      </c>
      <c r="D169" s="34">
        <v>4</v>
      </c>
      <c r="F169" s="34" t="s">
        <v>185</v>
      </c>
      <c r="G169" s="34">
        <v>12</v>
      </c>
      <c r="H169" s="34">
        <v>8</v>
      </c>
      <c r="AM169" s="40"/>
      <c r="AQ169" s="34"/>
    </row>
    <row r="170" spans="2:43" x14ac:dyDescent="0.15">
      <c r="B170" s="34" t="s">
        <v>281</v>
      </c>
      <c r="C170" s="34">
        <v>35</v>
      </c>
      <c r="D170" s="34">
        <v>5</v>
      </c>
      <c r="F170" s="34" t="s">
        <v>186</v>
      </c>
      <c r="G170" s="34">
        <v>76</v>
      </c>
      <c r="H170" s="34">
        <v>13</v>
      </c>
      <c r="AM170" s="40"/>
      <c r="AQ170" s="34"/>
    </row>
    <row r="171" spans="2:43" x14ac:dyDescent="0.15">
      <c r="B171" s="34" t="s">
        <v>282</v>
      </c>
      <c r="C171" s="34">
        <v>15</v>
      </c>
      <c r="D171" s="34">
        <v>3</v>
      </c>
      <c r="F171" s="34" t="s">
        <v>187</v>
      </c>
      <c r="G171" s="34">
        <v>50</v>
      </c>
      <c r="H171" s="34">
        <v>11</v>
      </c>
      <c r="AM171" s="40"/>
      <c r="AQ171" s="34"/>
    </row>
    <row r="172" spans="2:43" x14ac:dyDescent="0.15">
      <c r="B172" s="34" t="s">
        <v>283</v>
      </c>
      <c r="C172" s="34">
        <v>24</v>
      </c>
      <c r="D172" s="34">
        <v>3</v>
      </c>
      <c r="F172" s="34" t="s">
        <v>188</v>
      </c>
      <c r="G172" s="34">
        <v>28</v>
      </c>
      <c r="H172" s="34">
        <v>6</v>
      </c>
      <c r="AM172" s="40"/>
      <c r="AQ172" s="34"/>
    </row>
    <row r="173" spans="2:43" x14ac:dyDescent="0.15">
      <c r="B173" s="34" t="s">
        <v>284</v>
      </c>
      <c r="C173" s="34">
        <v>13</v>
      </c>
      <c r="D173" s="34">
        <v>3</v>
      </c>
      <c r="F173" s="34" t="s">
        <v>189</v>
      </c>
      <c r="G173" s="34">
        <v>15</v>
      </c>
      <c r="H173" s="34">
        <v>5</v>
      </c>
      <c r="AM173" s="40"/>
      <c r="AQ173" s="34"/>
    </row>
    <row r="174" spans="2:43" x14ac:dyDescent="0.15">
      <c r="B174" s="34" t="s">
        <v>285</v>
      </c>
      <c r="C174" s="34">
        <v>35</v>
      </c>
      <c r="D174" s="34">
        <v>6</v>
      </c>
      <c r="F174" s="34" t="s">
        <v>190</v>
      </c>
      <c r="G174" s="34">
        <v>76</v>
      </c>
      <c r="H174" s="34">
        <v>3</v>
      </c>
      <c r="AM174" s="40"/>
      <c r="AQ174" s="34"/>
    </row>
    <row r="175" spans="2:43" x14ac:dyDescent="0.15">
      <c r="B175" s="34" t="s">
        <v>286</v>
      </c>
      <c r="C175" s="34">
        <v>24</v>
      </c>
      <c r="D175" s="34">
        <v>5</v>
      </c>
      <c r="F175" s="34" t="s">
        <v>191</v>
      </c>
      <c r="G175" s="34">
        <v>19</v>
      </c>
      <c r="H175" s="34">
        <v>3</v>
      </c>
      <c r="AM175" s="40"/>
      <c r="AQ175" s="34"/>
    </row>
    <row r="176" spans="2:43" x14ac:dyDescent="0.15">
      <c r="B176" s="34" t="s">
        <v>287</v>
      </c>
      <c r="C176" s="34">
        <v>52</v>
      </c>
      <c r="D176" s="34">
        <v>6</v>
      </c>
      <c r="F176" s="34" t="s">
        <v>192</v>
      </c>
      <c r="G176" s="34">
        <v>37</v>
      </c>
      <c r="H176" s="34">
        <v>6</v>
      </c>
      <c r="AM176" s="40"/>
      <c r="AQ176" s="34"/>
    </row>
    <row r="177" spans="2:43" x14ac:dyDescent="0.15">
      <c r="B177" s="34" t="s">
        <v>288</v>
      </c>
      <c r="C177" s="34">
        <v>18</v>
      </c>
      <c r="D177" s="34">
        <v>6</v>
      </c>
      <c r="F177" s="34" t="s">
        <v>193</v>
      </c>
      <c r="G177" s="34">
        <v>39</v>
      </c>
      <c r="H177" s="34">
        <v>6</v>
      </c>
      <c r="AM177" s="40"/>
      <c r="AQ177" s="34"/>
    </row>
    <row r="178" spans="2:43" x14ac:dyDescent="0.15">
      <c r="D178" s="34">
        <f>SUM(D113:D177)</f>
        <v>620</v>
      </c>
      <c r="F178" s="34" t="s">
        <v>194</v>
      </c>
      <c r="G178" s="34">
        <v>34</v>
      </c>
      <c r="H178" s="34">
        <v>8</v>
      </c>
      <c r="AM178" s="40"/>
      <c r="AQ178" s="34"/>
    </row>
    <row r="179" spans="2:43" x14ac:dyDescent="0.15">
      <c r="C179" s="34">
        <f>SUM(C113:C178)</f>
        <v>6761</v>
      </c>
      <c r="F179" s="34" t="s">
        <v>195</v>
      </c>
      <c r="G179" s="34">
        <v>13</v>
      </c>
      <c r="H179" s="34">
        <v>4</v>
      </c>
      <c r="AM179" s="40"/>
      <c r="AQ179" s="34"/>
    </row>
    <row r="180" spans="2:43" x14ac:dyDescent="0.15">
      <c r="C180" s="49" t="s">
        <v>429</v>
      </c>
      <c r="D180" s="34" t="s">
        <v>427</v>
      </c>
      <c r="F180" s="34" t="s">
        <v>196</v>
      </c>
      <c r="G180" s="34">
        <v>13</v>
      </c>
      <c r="H180" s="34">
        <v>7</v>
      </c>
      <c r="AM180" s="40"/>
      <c r="AQ180" s="34"/>
    </row>
    <row r="181" spans="2:43" x14ac:dyDescent="0.15">
      <c r="C181" s="50">
        <f>(D178/65)</f>
        <v>9.5384615384615383</v>
      </c>
      <c r="D181" s="34" t="s">
        <v>434</v>
      </c>
      <c r="F181" s="34" t="s">
        <v>197</v>
      </c>
      <c r="G181" s="34">
        <v>143</v>
      </c>
      <c r="H181" s="34">
        <v>16</v>
      </c>
      <c r="AM181" s="40"/>
      <c r="AQ181" s="34"/>
    </row>
    <row r="182" spans="2:43" x14ac:dyDescent="0.15">
      <c r="F182" s="34" t="s">
        <v>198</v>
      </c>
      <c r="G182" s="34">
        <v>282</v>
      </c>
      <c r="H182" s="34">
        <v>24</v>
      </c>
      <c r="AM182" s="40"/>
      <c r="AQ182" s="34"/>
    </row>
    <row r="183" spans="2:43" x14ac:dyDescent="0.15">
      <c r="F183" s="34" t="s">
        <v>199</v>
      </c>
      <c r="G183" s="34">
        <v>33</v>
      </c>
      <c r="H183" s="34">
        <v>11</v>
      </c>
      <c r="AM183" s="40"/>
      <c r="AQ183" s="34"/>
    </row>
    <row r="184" spans="2:43" x14ac:dyDescent="0.15">
      <c r="B184" s="29" t="s">
        <v>459</v>
      </c>
      <c r="F184" s="34" t="s">
        <v>200</v>
      </c>
      <c r="G184" s="34">
        <v>13</v>
      </c>
      <c r="H184" s="34">
        <v>2</v>
      </c>
      <c r="AM184" s="40"/>
      <c r="AQ184" s="34"/>
    </row>
    <row r="185" spans="2:43" x14ac:dyDescent="0.15">
      <c r="B185" s="34" t="s">
        <v>347</v>
      </c>
      <c r="C185" s="34">
        <v>4229</v>
      </c>
      <c r="D185" s="34">
        <v>45</v>
      </c>
      <c r="F185" s="34" t="s">
        <v>201</v>
      </c>
      <c r="G185" s="34">
        <v>77</v>
      </c>
      <c r="H185" s="34">
        <v>14</v>
      </c>
      <c r="AM185" s="40"/>
      <c r="AQ185" s="34"/>
    </row>
    <row r="186" spans="2:43" x14ac:dyDescent="0.15">
      <c r="F186" s="34" t="s">
        <v>202</v>
      </c>
      <c r="G186" s="34">
        <v>29</v>
      </c>
      <c r="H186" s="34">
        <v>10</v>
      </c>
      <c r="AM186" s="40"/>
      <c r="AQ186" s="34"/>
    </row>
    <row r="187" spans="2:43" x14ac:dyDescent="0.15">
      <c r="F187" s="34" t="s">
        <v>203</v>
      </c>
      <c r="G187" s="34">
        <v>35</v>
      </c>
      <c r="H187" s="34">
        <v>9</v>
      </c>
      <c r="AM187" s="40"/>
      <c r="AQ187" s="34"/>
    </row>
    <row r="188" spans="2:43" x14ac:dyDescent="0.15">
      <c r="F188" s="34" t="s">
        <v>204</v>
      </c>
      <c r="G188" s="34">
        <v>40</v>
      </c>
      <c r="H188" s="34">
        <v>6</v>
      </c>
      <c r="AM188" s="40"/>
      <c r="AQ188" s="34"/>
    </row>
    <row r="189" spans="2:43" x14ac:dyDescent="0.15">
      <c r="F189" s="34" t="s">
        <v>205</v>
      </c>
      <c r="G189" s="34">
        <v>15</v>
      </c>
      <c r="H189" s="34">
        <v>4</v>
      </c>
      <c r="AM189" s="40"/>
      <c r="AQ189" s="34"/>
    </row>
    <row r="190" spans="2:43" x14ac:dyDescent="0.15">
      <c r="F190" s="34" t="s">
        <v>206</v>
      </c>
      <c r="G190" s="34">
        <v>46</v>
      </c>
      <c r="H190" s="34">
        <v>8</v>
      </c>
      <c r="AM190" s="40"/>
      <c r="AQ190" s="34"/>
    </row>
    <row r="191" spans="2:43" x14ac:dyDescent="0.15">
      <c r="F191" s="34" t="s">
        <v>207</v>
      </c>
      <c r="G191" s="34">
        <v>11</v>
      </c>
      <c r="H191" s="34">
        <v>2</v>
      </c>
      <c r="AM191" s="40"/>
      <c r="AQ191" s="34"/>
    </row>
    <row r="192" spans="2:43" x14ac:dyDescent="0.15">
      <c r="F192" s="34" t="s">
        <v>208</v>
      </c>
      <c r="G192" s="34">
        <v>64</v>
      </c>
      <c r="H192" s="34">
        <v>12</v>
      </c>
      <c r="AM192" s="40"/>
      <c r="AQ192" s="34"/>
    </row>
    <row r="193" spans="6:43" x14ac:dyDescent="0.15">
      <c r="F193" s="34" t="s">
        <v>209</v>
      </c>
      <c r="G193" s="34">
        <v>16</v>
      </c>
      <c r="H193" s="34">
        <v>5</v>
      </c>
      <c r="AM193" s="40"/>
      <c r="AQ193" s="34"/>
    </row>
    <row r="194" spans="6:43" x14ac:dyDescent="0.15">
      <c r="F194" s="34" t="s">
        <v>210</v>
      </c>
      <c r="G194" s="34">
        <v>10</v>
      </c>
      <c r="H194" s="34">
        <v>3</v>
      </c>
      <c r="AM194" s="40"/>
      <c r="AQ194" s="34"/>
    </row>
    <row r="195" spans="6:43" x14ac:dyDescent="0.15">
      <c r="F195" s="34" t="s">
        <v>211</v>
      </c>
      <c r="G195" s="34">
        <v>25</v>
      </c>
      <c r="H195" s="34">
        <v>5</v>
      </c>
      <c r="AM195" s="40"/>
      <c r="AQ195" s="34"/>
    </row>
    <row r="196" spans="6:43" x14ac:dyDescent="0.15">
      <c r="F196" s="34" t="s">
        <v>212</v>
      </c>
      <c r="G196" s="34">
        <v>14</v>
      </c>
      <c r="H196" s="34">
        <v>4</v>
      </c>
      <c r="AM196" s="40"/>
      <c r="AQ196" s="34"/>
    </row>
    <row r="197" spans="6:43" x14ac:dyDescent="0.15">
      <c r="F197" s="34" t="s">
        <v>213</v>
      </c>
      <c r="G197" s="34">
        <v>12</v>
      </c>
      <c r="H197" s="34">
        <v>3</v>
      </c>
      <c r="AM197" s="40"/>
      <c r="AQ197" s="34"/>
    </row>
    <row r="198" spans="6:43" x14ac:dyDescent="0.15">
      <c r="F198" s="34" t="s">
        <v>214</v>
      </c>
      <c r="G198" s="34">
        <v>19</v>
      </c>
      <c r="H198" s="34">
        <v>5</v>
      </c>
      <c r="AM198" s="40"/>
      <c r="AQ198" s="34"/>
    </row>
    <row r="199" spans="6:43" x14ac:dyDescent="0.15">
      <c r="F199" s="34" t="s">
        <v>215</v>
      </c>
      <c r="G199" s="34">
        <v>16</v>
      </c>
      <c r="H199" s="34">
        <v>4</v>
      </c>
      <c r="AM199" s="40"/>
      <c r="AQ199" s="34"/>
    </row>
    <row r="200" spans="6:43" x14ac:dyDescent="0.15">
      <c r="F200" s="34" t="s">
        <v>216</v>
      </c>
      <c r="G200" s="34">
        <v>39</v>
      </c>
      <c r="H200" s="34">
        <v>6</v>
      </c>
      <c r="AM200" s="40"/>
      <c r="AQ200" s="34"/>
    </row>
    <row r="201" spans="6:43" x14ac:dyDescent="0.15">
      <c r="F201" s="34" t="s">
        <v>217</v>
      </c>
      <c r="G201" s="34">
        <v>10</v>
      </c>
      <c r="H201" s="34">
        <v>1</v>
      </c>
      <c r="AM201" s="40"/>
      <c r="AQ201" s="34"/>
    </row>
    <row r="202" spans="6:43" x14ac:dyDescent="0.15">
      <c r="F202" s="34" t="s">
        <v>218</v>
      </c>
      <c r="G202" s="34">
        <v>79</v>
      </c>
      <c r="H202" s="34">
        <v>4</v>
      </c>
      <c r="AM202" s="40"/>
      <c r="AQ202" s="34"/>
    </row>
    <row r="203" spans="6:43" x14ac:dyDescent="0.15">
      <c r="F203" s="34" t="s">
        <v>219</v>
      </c>
      <c r="G203" s="34">
        <v>11</v>
      </c>
      <c r="H203" s="34">
        <v>5</v>
      </c>
      <c r="AM203" s="40"/>
      <c r="AQ203" s="34"/>
    </row>
    <row r="204" spans="6:43" x14ac:dyDescent="0.15">
      <c r="F204" s="34" t="s">
        <v>220</v>
      </c>
      <c r="G204" s="34">
        <v>24</v>
      </c>
      <c r="H204" s="34">
        <v>9</v>
      </c>
      <c r="AM204" s="40"/>
      <c r="AQ204" s="34"/>
    </row>
    <row r="205" spans="6:43" x14ac:dyDescent="0.15">
      <c r="F205" s="34" t="s">
        <v>223</v>
      </c>
      <c r="G205" s="34">
        <v>31</v>
      </c>
      <c r="H205" s="34">
        <v>4</v>
      </c>
    </row>
    <row r="207" spans="6:43" x14ac:dyDescent="0.15">
      <c r="G207" s="34">
        <f>SUM(G113:G206)</f>
        <v>5719</v>
      </c>
      <c r="H207" s="34">
        <f>SUM(H113:H206)</f>
        <v>789</v>
      </c>
    </row>
    <row r="208" spans="6:43" x14ac:dyDescent="0.15">
      <c r="G208" s="51" t="s">
        <v>428</v>
      </c>
      <c r="H208" s="34" t="s">
        <v>427</v>
      </c>
    </row>
    <row r="209" spans="1:44" x14ac:dyDescent="0.15">
      <c r="G209" s="50">
        <f>(H207/93)</f>
        <v>8.4838709677419359</v>
      </c>
      <c r="H209" s="34" t="s">
        <v>434</v>
      </c>
    </row>
    <row r="211" spans="1:44" x14ac:dyDescent="0.15">
      <c r="F211" s="29" t="s">
        <v>459</v>
      </c>
    </row>
    <row r="212" spans="1:44" x14ac:dyDescent="0.15">
      <c r="F212" s="34" t="s">
        <v>346</v>
      </c>
      <c r="G212" s="34">
        <v>1369</v>
      </c>
      <c r="H212" s="34">
        <v>35</v>
      </c>
    </row>
    <row r="216" spans="1:44" x14ac:dyDescent="0.15">
      <c r="A216" s="29" t="s">
        <v>409</v>
      </c>
      <c r="B216" s="59" t="s">
        <v>472</v>
      </c>
      <c r="C216" s="59"/>
      <c r="D216" s="59"/>
      <c r="E216" s="59"/>
      <c r="F216" s="59"/>
      <c r="G216" s="59"/>
      <c r="H216" s="59"/>
      <c r="I216" s="59"/>
      <c r="J216" s="59"/>
    </row>
    <row r="217" spans="1:44" x14ac:dyDescent="0.15">
      <c r="A217" s="29"/>
      <c r="B217" s="59"/>
      <c r="C217" s="59"/>
      <c r="D217" s="59"/>
      <c r="E217" s="59"/>
      <c r="F217" s="59"/>
      <c r="G217" s="59"/>
      <c r="H217" s="59"/>
      <c r="I217" s="59"/>
      <c r="J217" s="59"/>
    </row>
    <row r="218" spans="1:44" x14ac:dyDescent="0.15">
      <c r="A218" s="29"/>
      <c r="B218" s="59"/>
      <c r="C218" s="59"/>
      <c r="D218" s="59"/>
      <c r="E218" s="59"/>
      <c r="F218" s="59"/>
      <c r="G218" s="59"/>
      <c r="H218" s="59"/>
      <c r="I218" s="59"/>
      <c r="J218" s="59"/>
    </row>
    <row r="219" spans="1:44" x14ac:dyDescent="0.15">
      <c r="A219" s="29"/>
      <c r="B219" s="59"/>
      <c r="C219" s="59"/>
      <c r="D219" s="59"/>
      <c r="E219" s="59"/>
      <c r="F219" s="59"/>
      <c r="G219" s="59"/>
      <c r="H219" s="59"/>
      <c r="I219" s="59"/>
      <c r="J219" s="59"/>
    </row>
    <row r="220" spans="1:44" s="52" customFormat="1" ht="45" x14ac:dyDescent="0.15">
      <c r="B220" s="53" t="s">
        <v>384</v>
      </c>
      <c r="C220" s="53" t="s">
        <v>370</v>
      </c>
      <c r="D220" s="53" t="s">
        <v>24</v>
      </c>
      <c r="E220" s="53" t="s">
        <v>25</v>
      </c>
      <c r="F220" s="53" t="s">
        <v>366</v>
      </c>
      <c r="G220" s="53" t="s">
        <v>26</v>
      </c>
      <c r="H220" s="53" t="s">
        <v>396</v>
      </c>
      <c r="I220" s="53" t="s">
        <v>389</v>
      </c>
      <c r="L220" s="53" t="s">
        <v>24</v>
      </c>
      <c r="M220" s="53" t="s">
        <v>25</v>
      </c>
      <c r="N220" s="53" t="s">
        <v>366</v>
      </c>
      <c r="O220" s="53" t="s">
        <v>26</v>
      </c>
      <c r="P220" s="53" t="s">
        <v>396</v>
      </c>
      <c r="AP220" s="54"/>
      <c r="AR220" s="54"/>
    </row>
    <row r="221" spans="1:44" x14ac:dyDescent="0.15">
      <c r="B221" s="34" t="s">
        <v>383</v>
      </c>
      <c r="C221" s="34" t="s">
        <v>383</v>
      </c>
      <c r="D221" s="34">
        <v>78</v>
      </c>
      <c r="E221" s="34">
        <v>49</v>
      </c>
      <c r="F221" s="34">
        <v>10</v>
      </c>
      <c r="G221" s="34">
        <v>11</v>
      </c>
      <c r="H221" s="34">
        <v>148</v>
      </c>
      <c r="I221" s="34" t="s">
        <v>395</v>
      </c>
      <c r="K221" s="34" t="s">
        <v>390</v>
      </c>
      <c r="L221" s="34">
        <v>773</v>
      </c>
      <c r="M221" s="34">
        <v>842</v>
      </c>
      <c r="N221" s="34">
        <v>157</v>
      </c>
      <c r="O221" s="34">
        <v>85</v>
      </c>
      <c r="P221" s="34">
        <v>1857</v>
      </c>
      <c r="AO221" s="34"/>
      <c r="AP221" s="40"/>
      <c r="AQ221" s="34"/>
      <c r="AR221" s="40"/>
    </row>
    <row r="222" spans="1:44" x14ac:dyDescent="0.15">
      <c r="B222" s="34" t="s">
        <v>112</v>
      </c>
      <c r="C222" s="34" t="s">
        <v>112</v>
      </c>
      <c r="D222" s="34">
        <v>532</v>
      </c>
      <c r="E222" s="34">
        <v>603</v>
      </c>
      <c r="F222" s="34">
        <v>74</v>
      </c>
      <c r="G222" s="34">
        <v>51</v>
      </c>
      <c r="H222" s="34">
        <v>1260</v>
      </c>
      <c r="I222" s="34" t="s">
        <v>390</v>
      </c>
      <c r="K222" s="34" t="s">
        <v>391</v>
      </c>
      <c r="L222" s="34">
        <f>(D238+D240+D241)</f>
        <v>1857</v>
      </c>
      <c r="M222" s="34">
        <f>(E238+E240+E241)</f>
        <v>1230</v>
      </c>
      <c r="N222" s="34">
        <f>(F238+F240+F241)</f>
        <v>203</v>
      </c>
      <c r="O222" s="34">
        <f>(G238+G240+G241)</f>
        <v>218</v>
      </c>
      <c r="P222" s="34">
        <f t="shared" ref="P222" si="28">(H238+H240+H241)</f>
        <v>3508</v>
      </c>
      <c r="AO222" s="34"/>
      <c r="AP222" s="40"/>
      <c r="AQ222" s="34"/>
      <c r="AR222" s="40"/>
    </row>
    <row r="223" spans="1:44" x14ac:dyDescent="0.15">
      <c r="B223" s="34" t="s">
        <v>385</v>
      </c>
      <c r="C223" s="34" t="s">
        <v>372</v>
      </c>
      <c r="D223" s="34">
        <v>241</v>
      </c>
      <c r="E223" s="34">
        <v>239</v>
      </c>
      <c r="F223" s="34">
        <v>83</v>
      </c>
      <c r="G223" s="34">
        <v>34</v>
      </c>
      <c r="H223" s="34">
        <v>597</v>
      </c>
      <c r="I223" s="34" t="s">
        <v>390</v>
      </c>
      <c r="K223" s="34" t="s">
        <v>403</v>
      </c>
      <c r="L223" s="34">
        <f>(D225+D237)</f>
        <v>2512</v>
      </c>
      <c r="M223" s="34">
        <f>(E225+E237)</f>
        <v>1089</v>
      </c>
      <c r="N223" s="34">
        <f>(F225+F237)</f>
        <v>167</v>
      </c>
      <c r="O223" s="34">
        <f>(G225+G237)</f>
        <v>97</v>
      </c>
      <c r="P223" s="34">
        <f t="shared" ref="P223" si="29">(H225+H237)</f>
        <v>3865</v>
      </c>
      <c r="AO223" s="34"/>
      <c r="AP223" s="40"/>
      <c r="AQ223" s="34"/>
      <c r="AR223" s="40"/>
    </row>
    <row r="224" spans="1:44" x14ac:dyDescent="0.15">
      <c r="B224" s="34" t="s">
        <v>387</v>
      </c>
      <c r="C224" s="34" t="s">
        <v>378</v>
      </c>
      <c r="D224" s="34">
        <v>11</v>
      </c>
      <c r="E224" s="34">
        <v>54</v>
      </c>
      <c r="F224" s="34">
        <v>3</v>
      </c>
      <c r="G224" s="34">
        <v>78</v>
      </c>
      <c r="H224" s="34">
        <v>146</v>
      </c>
      <c r="I224" s="34" t="s">
        <v>393</v>
      </c>
      <c r="K224" s="34" t="s">
        <v>392</v>
      </c>
      <c r="L224" s="34">
        <v>1995</v>
      </c>
      <c r="M224" s="34">
        <v>4297</v>
      </c>
      <c r="N224" s="34">
        <v>1519</v>
      </c>
      <c r="O224" s="34">
        <v>521</v>
      </c>
      <c r="P224" s="34">
        <v>8332</v>
      </c>
      <c r="AO224" s="34"/>
      <c r="AP224" s="40"/>
      <c r="AQ224" s="34"/>
      <c r="AR224" s="40"/>
    </row>
    <row r="225" spans="2:44" x14ac:dyDescent="0.15">
      <c r="B225" s="34" t="s">
        <v>387</v>
      </c>
      <c r="C225" s="34" t="s">
        <v>377</v>
      </c>
      <c r="D225" s="34">
        <v>374</v>
      </c>
      <c r="E225" s="34">
        <v>206</v>
      </c>
      <c r="F225" s="34">
        <v>40</v>
      </c>
      <c r="G225" s="34">
        <v>23</v>
      </c>
      <c r="H225" s="34">
        <v>643</v>
      </c>
      <c r="I225" s="34" t="s">
        <v>402</v>
      </c>
      <c r="K225" s="34" t="s">
        <v>393</v>
      </c>
      <c r="L225" s="34">
        <v>8026</v>
      </c>
      <c r="M225" s="34">
        <v>5551</v>
      </c>
      <c r="N225" s="34">
        <v>1464</v>
      </c>
      <c r="O225" s="34">
        <v>1506</v>
      </c>
      <c r="P225" s="34">
        <v>16547</v>
      </c>
      <c r="AO225" s="34"/>
      <c r="AP225" s="40"/>
      <c r="AQ225" s="34"/>
      <c r="AR225" s="40"/>
    </row>
    <row r="226" spans="2:44" x14ac:dyDescent="0.15">
      <c r="B226" s="34" t="s">
        <v>387</v>
      </c>
      <c r="C226" s="34" t="s">
        <v>116</v>
      </c>
      <c r="D226" s="34">
        <v>4187</v>
      </c>
      <c r="E226" s="34">
        <v>2169</v>
      </c>
      <c r="F226" s="34">
        <v>637</v>
      </c>
      <c r="G226" s="34">
        <v>575</v>
      </c>
      <c r="H226" s="34">
        <v>7568</v>
      </c>
      <c r="I226" s="34" t="s">
        <v>393</v>
      </c>
      <c r="K226" s="34" t="s">
        <v>394</v>
      </c>
      <c r="L226" s="34">
        <v>177</v>
      </c>
      <c r="M226" s="34">
        <v>93</v>
      </c>
      <c r="N226" s="34">
        <v>61</v>
      </c>
      <c r="O226" s="34">
        <v>44</v>
      </c>
      <c r="P226" s="34">
        <v>375</v>
      </c>
      <c r="AO226" s="34"/>
      <c r="AP226" s="40"/>
      <c r="AQ226" s="34"/>
      <c r="AR226" s="40"/>
    </row>
    <row r="227" spans="2:44" x14ac:dyDescent="0.15">
      <c r="B227" s="34" t="s">
        <v>387</v>
      </c>
      <c r="C227" s="34" t="s">
        <v>84</v>
      </c>
      <c r="D227" s="34">
        <v>457</v>
      </c>
      <c r="E227" s="34">
        <v>268</v>
      </c>
      <c r="F227" s="34">
        <v>67</v>
      </c>
      <c r="G227" s="34">
        <v>138</v>
      </c>
      <c r="H227" s="34">
        <v>930</v>
      </c>
      <c r="I227" s="34" t="s">
        <v>393</v>
      </c>
      <c r="K227" s="34" t="s">
        <v>395</v>
      </c>
      <c r="L227" s="34">
        <v>78</v>
      </c>
      <c r="M227" s="34">
        <v>49</v>
      </c>
      <c r="N227" s="34">
        <v>10</v>
      </c>
      <c r="O227" s="34">
        <v>11</v>
      </c>
      <c r="P227" s="34">
        <v>148</v>
      </c>
      <c r="AO227" s="34"/>
      <c r="AP227" s="40"/>
      <c r="AQ227" s="34"/>
      <c r="AR227" s="40"/>
    </row>
    <row r="228" spans="2:44" x14ac:dyDescent="0.15">
      <c r="B228" s="34" t="s">
        <v>387</v>
      </c>
      <c r="C228" s="34" t="s">
        <v>381</v>
      </c>
      <c r="D228" s="34">
        <v>35</v>
      </c>
      <c r="E228" s="34">
        <v>40</v>
      </c>
      <c r="F228" s="34">
        <v>5</v>
      </c>
      <c r="G228" s="34">
        <v>4</v>
      </c>
      <c r="H228" s="34">
        <v>84</v>
      </c>
      <c r="I228" s="34" t="s">
        <v>393</v>
      </c>
      <c r="AO228" s="34"/>
      <c r="AP228" s="40"/>
      <c r="AQ228" s="34"/>
      <c r="AR228" s="40"/>
    </row>
    <row r="229" spans="2:44" x14ac:dyDescent="0.15">
      <c r="B229" s="34" t="s">
        <v>387</v>
      </c>
      <c r="C229" s="34" t="s">
        <v>87</v>
      </c>
      <c r="D229" s="34">
        <v>803</v>
      </c>
      <c r="E229" s="34">
        <v>597</v>
      </c>
      <c r="F229" s="34">
        <v>281</v>
      </c>
      <c r="G229" s="34">
        <v>262</v>
      </c>
      <c r="H229" s="34">
        <v>1943</v>
      </c>
      <c r="I229" s="34" t="s">
        <v>393</v>
      </c>
      <c r="K229" s="34" t="s">
        <v>3</v>
      </c>
      <c r="L229" s="34">
        <f>SUM(L221:L227)</f>
        <v>15418</v>
      </c>
      <c r="M229" s="34">
        <f>SUM(M221:M227)</f>
        <v>13151</v>
      </c>
      <c r="N229" s="34">
        <f>SUM(N221:N227)</f>
        <v>3581</v>
      </c>
      <c r="O229" s="34">
        <f>SUM(O221:O227)</f>
        <v>2482</v>
      </c>
      <c r="P229" s="34">
        <f>SUM(P221:P227)</f>
        <v>34632</v>
      </c>
      <c r="AO229" s="34"/>
      <c r="AP229" s="40"/>
      <c r="AQ229" s="34"/>
      <c r="AR229" s="40"/>
    </row>
    <row r="230" spans="2:44" x14ac:dyDescent="0.15">
      <c r="B230" s="34" t="s">
        <v>387</v>
      </c>
      <c r="C230" s="34" t="s">
        <v>380</v>
      </c>
      <c r="D230" s="34">
        <v>802</v>
      </c>
      <c r="E230" s="34">
        <v>838</v>
      </c>
      <c r="F230" s="34">
        <v>115</v>
      </c>
      <c r="G230" s="34">
        <v>91</v>
      </c>
      <c r="H230" s="34">
        <v>1846</v>
      </c>
      <c r="I230" s="34" t="s">
        <v>393</v>
      </c>
      <c r="AO230" s="34"/>
      <c r="AP230" s="40"/>
      <c r="AQ230" s="34"/>
      <c r="AR230" s="40"/>
    </row>
    <row r="231" spans="2:44" x14ac:dyDescent="0.15">
      <c r="B231" s="34" t="s">
        <v>387</v>
      </c>
      <c r="C231" s="34" t="s">
        <v>374</v>
      </c>
      <c r="D231" s="34">
        <v>130</v>
      </c>
      <c r="E231" s="34">
        <v>42</v>
      </c>
      <c r="F231" s="34">
        <v>51</v>
      </c>
      <c r="G231" s="34">
        <v>26</v>
      </c>
      <c r="H231" s="34">
        <v>249</v>
      </c>
      <c r="I231" s="34" t="s">
        <v>394</v>
      </c>
      <c r="AO231" s="34"/>
      <c r="AP231" s="40"/>
      <c r="AQ231" s="34"/>
      <c r="AR231" s="40"/>
    </row>
    <row r="232" spans="2:44" x14ac:dyDescent="0.15">
      <c r="B232" s="34" t="s">
        <v>387</v>
      </c>
      <c r="C232" s="34" t="s">
        <v>379</v>
      </c>
      <c r="D232" s="34">
        <v>248</v>
      </c>
      <c r="E232" s="34">
        <v>256</v>
      </c>
      <c r="F232" s="34">
        <v>47</v>
      </c>
      <c r="G232" s="34">
        <v>53</v>
      </c>
      <c r="H232" s="34">
        <v>604</v>
      </c>
      <c r="I232" s="34" t="s">
        <v>393</v>
      </c>
      <c r="AO232" s="34"/>
      <c r="AP232" s="40"/>
      <c r="AQ232" s="34"/>
      <c r="AR232" s="40"/>
    </row>
    <row r="233" spans="2:44" x14ac:dyDescent="0.15">
      <c r="B233" s="34" t="s">
        <v>387</v>
      </c>
      <c r="C233" s="34" t="s">
        <v>382</v>
      </c>
      <c r="D233" s="34">
        <v>800</v>
      </c>
      <c r="E233" s="34">
        <v>697</v>
      </c>
      <c r="F233" s="34">
        <v>140</v>
      </c>
      <c r="G233" s="34">
        <v>103</v>
      </c>
      <c r="H233" s="34">
        <v>1740</v>
      </c>
      <c r="I233" s="34" t="s">
        <v>393</v>
      </c>
      <c r="AO233" s="34"/>
      <c r="AP233" s="40"/>
      <c r="AQ233" s="34"/>
      <c r="AR233" s="40"/>
    </row>
    <row r="234" spans="2:44" x14ac:dyDescent="0.15">
      <c r="B234" s="34" t="s">
        <v>387</v>
      </c>
      <c r="C234" s="34" t="s">
        <v>85</v>
      </c>
      <c r="D234" s="34">
        <v>1853</v>
      </c>
      <c r="E234" s="34">
        <v>4028</v>
      </c>
      <c r="F234" s="34">
        <v>1434</v>
      </c>
      <c r="G234" s="34">
        <v>491</v>
      </c>
      <c r="H234" s="34">
        <v>7806</v>
      </c>
      <c r="I234" s="34" t="s">
        <v>398</v>
      </c>
      <c r="AO234" s="34"/>
      <c r="AP234" s="40"/>
      <c r="AQ234" s="34"/>
      <c r="AR234" s="40"/>
    </row>
    <row r="235" spans="2:44" x14ac:dyDescent="0.15">
      <c r="B235" s="34" t="s">
        <v>387</v>
      </c>
      <c r="C235" s="34" t="s">
        <v>388</v>
      </c>
      <c r="D235" s="34">
        <v>142</v>
      </c>
      <c r="E235" s="34">
        <v>269</v>
      </c>
      <c r="F235" s="34">
        <v>85</v>
      </c>
      <c r="G235" s="34">
        <v>30</v>
      </c>
      <c r="H235" s="34">
        <v>526</v>
      </c>
      <c r="I235" s="34" t="s">
        <v>398</v>
      </c>
      <c r="AO235" s="34"/>
      <c r="AP235" s="40"/>
      <c r="AQ235" s="34"/>
      <c r="AR235" s="40"/>
    </row>
    <row r="236" spans="2:44" x14ac:dyDescent="0.15">
      <c r="B236" s="34" t="s">
        <v>387</v>
      </c>
      <c r="C236" s="34" t="s">
        <v>115</v>
      </c>
      <c r="D236" s="34">
        <v>683</v>
      </c>
      <c r="E236" s="34">
        <v>632</v>
      </c>
      <c r="F236" s="34">
        <v>169</v>
      </c>
      <c r="G236" s="34">
        <v>202</v>
      </c>
      <c r="H236" s="34">
        <v>1686</v>
      </c>
      <c r="I236" s="34" t="s">
        <v>393</v>
      </c>
      <c r="AO236" s="34"/>
      <c r="AP236" s="40"/>
      <c r="AQ236" s="34"/>
      <c r="AR236" s="40"/>
    </row>
    <row r="237" spans="2:44" x14ac:dyDescent="0.15">
      <c r="B237" s="34" t="s">
        <v>387</v>
      </c>
      <c r="C237" s="34" t="s">
        <v>114</v>
      </c>
      <c r="D237" s="34">
        <v>2138</v>
      </c>
      <c r="E237" s="34">
        <v>883</v>
      </c>
      <c r="F237" s="34">
        <v>127</v>
      </c>
      <c r="G237" s="34">
        <v>74</v>
      </c>
      <c r="H237" s="34">
        <v>3222</v>
      </c>
      <c r="I237" s="34" t="s">
        <v>402</v>
      </c>
      <c r="AO237" s="34"/>
      <c r="AP237" s="40"/>
      <c r="AQ237" s="34"/>
      <c r="AR237" s="40"/>
    </row>
    <row r="238" spans="2:44" x14ac:dyDescent="0.15">
      <c r="B238" s="34" t="s">
        <v>386</v>
      </c>
      <c r="C238" s="34" t="s">
        <v>376</v>
      </c>
      <c r="D238" s="34">
        <v>472</v>
      </c>
      <c r="E238" s="34">
        <v>353</v>
      </c>
      <c r="F238" s="34">
        <v>77</v>
      </c>
      <c r="G238" s="34">
        <v>44</v>
      </c>
      <c r="H238" s="34">
        <v>946</v>
      </c>
      <c r="I238" s="34" t="s">
        <v>397</v>
      </c>
      <c r="AO238" s="34"/>
      <c r="AP238" s="40"/>
      <c r="AQ238" s="34"/>
      <c r="AR238" s="40"/>
    </row>
    <row r="239" spans="2:44" x14ac:dyDescent="0.15">
      <c r="B239" s="34" t="s">
        <v>386</v>
      </c>
      <c r="C239" s="34" t="s">
        <v>373</v>
      </c>
      <c r="D239" s="34">
        <v>47</v>
      </c>
      <c r="E239" s="34">
        <v>51</v>
      </c>
      <c r="F239" s="34">
        <v>10</v>
      </c>
      <c r="G239" s="34">
        <v>18</v>
      </c>
      <c r="H239" s="34">
        <v>126</v>
      </c>
      <c r="I239" s="34" t="s">
        <v>394</v>
      </c>
      <c r="AO239" s="34"/>
      <c r="AP239" s="40"/>
      <c r="AQ239" s="34"/>
      <c r="AR239" s="40"/>
    </row>
    <row r="240" spans="2:44" x14ac:dyDescent="0.15">
      <c r="B240" s="34" t="s">
        <v>386</v>
      </c>
      <c r="C240" s="34" t="s">
        <v>375</v>
      </c>
      <c r="D240" s="34">
        <v>1134</v>
      </c>
      <c r="E240" s="34">
        <v>621</v>
      </c>
      <c r="F240" s="34">
        <v>68</v>
      </c>
      <c r="G240" s="34">
        <v>83</v>
      </c>
      <c r="H240" s="34">
        <v>1906</v>
      </c>
      <c r="I240" s="34" t="s">
        <v>397</v>
      </c>
      <c r="AO240" s="34"/>
      <c r="AP240" s="40"/>
      <c r="AQ240" s="34"/>
      <c r="AR240" s="40"/>
    </row>
    <row r="241" spans="2:44" x14ac:dyDescent="0.15">
      <c r="B241" s="34" t="s">
        <v>386</v>
      </c>
      <c r="C241" s="34" t="s">
        <v>113</v>
      </c>
      <c r="D241" s="34">
        <v>251</v>
      </c>
      <c r="E241" s="34">
        <v>256</v>
      </c>
      <c r="F241" s="34">
        <v>58</v>
      </c>
      <c r="G241" s="34">
        <v>91</v>
      </c>
      <c r="H241" s="34">
        <v>656</v>
      </c>
      <c r="I241" s="34" t="s">
        <v>397</v>
      </c>
      <c r="AO241" s="34"/>
      <c r="AP241" s="40"/>
      <c r="AQ241" s="34"/>
      <c r="AR241" s="40"/>
    </row>
    <row r="242" spans="2:44" x14ac:dyDescent="0.15">
      <c r="AO242" s="34"/>
      <c r="AP242" s="40"/>
      <c r="AQ242" s="34"/>
      <c r="AR242" s="40"/>
    </row>
    <row r="243" spans="2:44" x14ac:dyDescent="0.15">
      <c r="C243" s="34" t="s">
        <v>371</v>
      </c>
      <c r="D243" s="34">
        <v>15418</v>
      </c>
      <c r="E243" s="34">
        <v>13151</v>
      </c>
      <c r="F243" s="34">
        <v>3581</v>
      </c>
      <c r="G243" s="34">
        <v>2482</v>
      </c>
      <c r="H243" s="34">
        <v>34632</v>
      </c>
    </row>
    <row r="245" spans="2:44" x14ac:dyDescent="0.15">
      <c r="B245" s="29" t="s">
        <v>457</v>
      </c>
      <c r="I245" s="29" t="s">
        <v>456</v>
      </c>
      <c r="AI245" s="40"/>
      <c r="AK245" s="40"/>
      <c r="AO245" s="34"/>
      <c r="AQ245" s="34"/>
    </row>
    <row r="246" spans="2:44" s="52" customFormat="1" ht="48" customHeight="1" x14ac:dyDescent="0.15">
      <c r="C246" s="52" t="s">
        <v>24</v>
      </c>
      <c r="D246" s="52" t="s">
        <v>25</v>
      </c>
      <c r="E246" s="52" t="s">
        <v>366</v>
      </c>
      <c r="F246" s="52" t="s">
        <v>26</v>
      </c>
      <c r="G246" s="52" t="s">
        <v>396</v>
      </c>
      <c r="H246" s="52" t="s">
        <v>458</v>
      </c>
      <c r="J246" s="52" t="s">
        <v>24</v>
      </c>
      <c r="K246" s="52" t="s">
        <v>25</v>
      </c>
      <c r="L246" s="52" t="s">
        <v>366</v>
      </c>
      <c r="M246" s="52" t="s">
        <v>26</v>
      </c>
      <c r="AI246" s="54"/>
      <c r="AK246" s="54"/>
    </row>
    <row r="247" spans="2:44" x14ac:dyDescent="0.15">
      <c r="B247" s="34" t="s">
        <v>390</v>
      </c>
      <c r="C247" s="43">
        <v>0.41626278944534195</v>
      </c>
      <c r="D247" s="43">
        <v>0.45341949380721591</v>
      </c>
      <c r="E247" s="43">
        <v>8.4544964997307487E-2</v>
      </c>
      <c r="F247" s="43">
        <v>4.5772751750134628E-2</v>
      </c>
      <c r="G247" s="34">
        <v>1857</v>
      </c>
      <c r="H247" s="56">
        <f>SUM(C247:F247)</f>
        <v>1</v>
      </c>
      <c r="I247" s="34" t="s">
        <v>390</v>
      </c>
      <c r="J247" s="43">
        <v>5.0136204436373073E-2</v>
      </c>
      <c r="K247" s="43">
        <v>6.4025549387879244E-2</v>
      </c>
      <c r="L247" s="43">
        <v>4.3842502094387045E-2</v>
      </c>
      <c r="M247" s="43">
        <v>3.4246575342465752E-2</v>
      </c>
      <c r="AI247" s="40"/>
      <c r="AK247" s="40"/>
      <c r="AO247" s="34"/>
      <c r="AQ247" s="34"/>
    </row>
    <row r="248" spans="2:44" x14ac:dyDescent="0.15">
      <c r="B248" s="34" t="s">
        <v>391</v>
      </c>
      <c r="C248" s="43">
        <v>0.52936145952109459</v>
      </c>
      <c r="D248" s="43">
        <v>0.3506271379703535</v>
      </c>
      <c r="E248" s="43">
        <v>5.7867730900798178E-2</v>
      </c>
      <c r="F248" s="43">
        <v>6.2143671607753706E-2</v>
      </c>
      <c r="G248" s="34">
        <v>3508</v>
      </c>
      <c r="H248" s="56">
        <f t="shared" ref="H248:H253" si="30">SUM(C248:F248)</f>
        <v>1</v>
      </c>
      <c r="I248" s="34" t="s">
        <v>391</v>
      </c>
      <c r="J248" s="43">
        <v>0.12044363730704372</v>
      </c>
      <c r="K248" s="43">
        <v>9.3529009200821231E-2</v>
      </c>
      <c r="L248" s="43">
        <v>5.6688075956436747E-2</v>
      </c>
      <c r="M248" s="43">
        <v>8.7832393231265113E-2</v>
      </c>
      <c r="AI248" s="40"/>
      <c r="AK248" s="40"/>
      <c r="AO248" s="34"/>
      <c r="AQ248" s="34"/>
    </row>
    <row r="249" spans="2:44" x14ac:dyDescent="0.15">
      <c r="B249" s="34" t="s">
        <v>403</v>
      </c>
      <c r="C249" s="43">
        <v>0.64993531694695994</v>
      </c>
      <c r="D249" s="43">
        <v>0.28175937904269083</v>
      </c>
      <c r="E249" s="43">
        <v>4.3208279430789136E-2</v>
      </c>
      <c r="F249" s="43">
        <v>2.5097024579560156E-2</v>
      </c>
      <c r="G249" s="34">
        <v>3865</v>
      </c>
      <c r="H249" s="56">
        <f t="shared" si="30"/>
        <v>1</v>
      </c>
      <c r="I249" s="34" t="s">
        <v>403</v>
      </c>
      <c r="J249" s="43">
        <v>0.16292644960435854</v>
      </c>
      <c r="K249" s="43">
        <v>8.2807391072922218E-2</v>
      </c>
      <c r="L249" s="43">
        <v>4.6635018151354367E-2</v>
      </c>
      <c r="M249" s="43">
        <v>3.9081385979049151E-2</v>
      </c>
      <c r="AI249" s="40"/>
      <c r="AK249" s="40"/>
      <c r="AO249" s="34"/>
      <c r="AQ249" s="34"/>
    </row>
    <row r="250" spans="2:44" x14ac:dyDescent="0.15">
      <c r="B250" s="34" t="s">
        <v>392</v>
      </c>
      <c r="C250" s="43">
        <v>0.23943831012962075</v>
      </c>
      <c r="D250" s="43">
        <v>0.51572251560249638</v>
      </c>
      <c r="E250" s="43">
        <v>0.18230916946711473</v>
      </c>
      <c r="F250" s="43">
        <v>6.2530004800768119E-2</v>
      </c>
      <c r="G250" s="34">
        <v>8332</v>
      </c>
      <c r="H250" s="56">
        <f t="shared" si="30"/>
        <v>1</v>
      </c>
      <c r="I250" s="34" t="s">
        <v>392</v>
      </c>
      <c r="J250" s="43">
        <v>0.12939421455441691</v>
      </c>
      <c r="K250" s="43">
        <v>0.32674321344384455</v>
      </c>
      <c r="L250" s="43">
        <v>0.42418318905333707</v>
      </c>
      <c r="M250" s="43">
        <v>0.20991136180499598</v>
      </c>
      <c r="AI250" s="40"/>
      <c r="AK250" s="40"/>
      <c r="AO250" s="34"/>
      <c r="AQ250" s="34"/>
    </row>
    <row r="251" spans="2:44" x14ac:dyDescent="0.15">
      <c r="B251" s="34" t="s">
        <v>393</v>
      </c>
      <c r="C251" s="43">
        <v>0.48504260591043696</v>
      </c>
      <c r="D251" s="43">
        <v>0.33546866501480632</v>
      </c>
      <c r="E251" s="43">
        <v>8.8475252311597266E-2</v>
      </c>
      <c r="F251" s="43">
        <v>9.101347676315949E-2</v>
      </c>
      <c r="G251" s="34">
        <v>16547</v>
      </c>
      <c r="H251" s="56">
        <f t="shared" si="30"/>
        <v>1</v>
      </c>
      <c r="I251" s="34" t="s">
        <v>393</v>
      </c>
      <c r="J251" s="43">
        <v>0.52056038396679205</v>
      </c>
      <c r="K251" s="43">
        <v>0.42209717892175502</v>
      </c>
      <c r="L251" s="43">
        <v>0.40882435074001677</v>
      </c>
      <c r="M251" s="43">
        <v>0.60676873489121674</v>
      </c>
      <c r="AI251" s="40"/>
      <c r="AK251" s="40"/>
      <c r="AO251" s="34"/>
      <c r="AQ251" s="34"/>
    </row>
    <row r="252" spans="2:44" x14ac:dyDescent="0.15">
      <c r="B252" s="34" t="s">
        <v>394</v>
      </c>
      <c r="C252" s="43">
        <v>0.47199999999999998</v>
      </c>
      <c r="D252" s="43">
        <v>0.248</v>
      </c>
      <c r="E252" s="43">
        <v>0.16266666666666665</v>
      </c>
      <c r="F252" s="43">
        <v>0.11733333333333333</v>
      </c>
      <c r="G252" s="34">
        <v>375</v>
      </c>
      <c r="H252" s="56">
        <f t="shared" si="30"/>
        <v>0.99999999999999989</v>
      </c>
      <c r="I252" s="34" t="s">
        <v>394</v>
      </c>
      <c r="J252" s="43">
        <v>1.1480088208587366E-2</v>
      </c>
      <c r="K252" s="43">
        <v>7.0717055737206293E-3</v>
      </c>
      <c r="L252" s="43">
        <v>1.7034347947500698E-2</v>
      </c>
      <c r="M252" s="43">
        <v>1.7727639000805803E-2</v>
      </c>
      <c r="AI252" s="40"/>
      <c r="AK252" s="40"/>
      <c r="AO252" s="34"/>
      <c r="AQ252" s="34"/>
    </row>
    <row r="253" spans="2:44" x14ac:dyDescent="0.15">
      <c r="B253" s="34" t="s">
        <v>395</v>
      </c>
      <c r="C253" s="43">
        <v>0.52702702702702697</v>
      </c>
      <c r="D253" s="43">
        <v>0.33108108108108109</v>
      </c>
      <c r="E253" s="43">
        <v>6.7567567567567571E-2</v>
      </c>
      <c r="F253" s="43">
        <v>7.4324324324324328E-2</v>
      </c>
      <c r="G253" s="34">
        <v>148</v>
      </c>
      <c r="H253" s="56">
        <f t="shared" si="30"/>
        <v>1</v>
      </c>
      <c r="I253" s="34" t="s">
        <v>395</v>
      </c>
      <c r="J253" s="43">
        <v>5.0590219224283303E-3</v>
      </c>
      <c r="K253" s="43">
        <v>3.7259523990571058E-3</v>
      </c>
      <c r="L253" s="43">
        <v>2.7925160569673277E-3</v>
      </c>
      <c r="M253" s="43">
        <v>4.4319097502014508E-3</v>
      </c>
      <c r="AI253" s="40"/>
      <c r="AK253" s="40"/>
      <c r="AO253" s="34"/>
      <c r="AQ253" s="34"/>
    </row>
    <row r="254" spans="2:44" x14ac:dyDescent="0.15">
      <c r="C254" s="43"/>
      <c r="D254" s="43"/>
      <c r="E254" s="43"/>
      <c r="F254" s="43"/>
      <c r="H254" s="56"/>
      <c r="J254" s="43"/>
      <c r="K254" s="43"/>
      <c r="L254" s="43"/>
      <c r="M254" s="43"/>
      <c r="AI254" s="40"/>
      <c r="AK254" s="40"/>
      <c r="AO254" s="34"/>
      <c r="AQ254" s="34"/>
    </row>
    <row r="255" spans="2:44" x14ac:dyDescent="0.15">
      <c r="I255" s="34" t="s">
        <v>458</v>
      </c>
      <c r="J255" s="43">
        <f>SUM(J247:J253)</f>
        <v>1</v>
      </c>
      <c r="K255" s="43">
        <f t="shared" ref="K255:M255" si="31">SUM(K247:K253)</f>
        <v>1</v>
      </c>
      <c r="L255" s="43">
        <f t="shared" si="31"/>
        <v>1</v>
      </c>
      <c r="M255" s="43">
        <f t="shared" si="31"/>
        <v>1</v>
      </c>
    </row>
    <row r="256" spans="2:44" x14ac:dyDescent="0.15">
      <c r="J256" s="43"/>
      <c r="K256" s="43"/>
      <c r="L256" s="43"/>
      <c r="M256" s="43"/>
    </row>
    <row r="257" spans="9:13" x14ac:dyDescent="0.15">
      <c r="I257" s="34" t="s">
        <v>396</v>
      </c>
      <c r="J257" s="34">
        <v>15418</v>
      </c>
      <c r="K257" s="34">
        <v>13151</v>
      </c>
      <c r="L257" s="34">
        <v>3581</v>
      </c>
      <c r="M257" s="34">
        <v>2482</v>
      </c>
    </row>
  </sheetData>
  <sortState xmlns:xlrd2="http://schemas.microsoft.com/office/spreadsheetml/2017/richdata2" ref="B220:I240">
    <sortCondition ref="B220:B240"/>
    <sortCondition ref="C220:C240"/>
  </sortState>
  <mergeCells count="15">
    <mergeCell ref="A1:J6"/>
    <mergeCell ref="B8:K9"/>
    <mergeCell ref="B29:J32"/>
    <mergeCell ref="B44:J46"/>
    <mergeCell ref="B65:J68"/>
    <mergeCell ref="C69:D69"/>
    <mergeCell ref="E69:F69"/>
    <mergeCell ref="J69:K69"/>
    <mergeCell ref="B86:J87"/>
    <mergeCell ref="B107:J110"/>
    <mergeCell ref="B216:J219"/>
    <mergeCell ref="N32:Q33"/>
    <mergeCell ref="S32:X33"/>
    <mergeCell ref="O44:V47"/>
    <mergeCell ref="L69:M69"/>
  </mergeCells>
  <pageMargins left="0.7" right="0.7" top="0.75" bottom="0.75" header="0.3" footer="0.3"/>
  <pageSetup orientation="portrait" r:id="rId1"/>
  <ignoredErrors>
    <ignoredError sqref="H247 H248:H253"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114C8-9F09-44A3-B633-B78E6EEC8915}">
  <dimension ref="A1:AD97"/>
  <sheetViews>
    <sheetView workbookViewId="0">
      <pane ySplit="4" topLeftCell="A70" activePane="bottomLeft" state="frozen"/>
      <selection pane="bottomLeft" activeCell="B84" sqref="B84:G87"/>
    </sheetView>
  </sheetViews>
  <sheetFormatPr baseColWidth="10" defaultColWidth="8.83203125" defaultRowHeight="16" x14ac:dyDescent="0.2"/>
  <cols>
    <col min="1" max="1" width="8.83203125" style="19"/>
    <col min="2" max="2" width="16.83203125" style="20" customWidth="1"/>
    <col min="3" max="4" width="15.83203125" style="20" customWidth="1"/>
    <col min="5" max="5" width="16.5" style="20" customWidth="1"/>
    <col min="6" max="7" width="15.83203125" style="20" customWidth="1"/>
    <col min="8" max="8" width="8.83203125" style="20"/>
    <col min="9" max="11" width="16.5" style="20" customWidth="1"/>
    <col min="12" max="13" width="17.83203125" style="20" customWidth="1"/>
    <col min="14" max="14" width="8.83203125" style="20"/>
    <col min="15" max="20" width="13.1640625" style="20" customWidth="1"/>
    <col min="21" max="16384" width="8.83203125" style="20"/>
  </cols>
  <sheetData>
    <row r="1" spans="1:30" x14ac:dyDescent="0.2">
      <c r="A1" s="62" t="s">
        <v>463</v>
      </c>
      <c r="B1" s="62"/>
      <c r="C1" s="62"/>
      <c r="D1" s="62"/>
      <c r="E1" s="62"/>
      <c r="F1" s="62"/>
      <c r="G1" s="62"/>
      <c r="H1" s="62"/>
      <c r="I1" s="62"/>
      <c r="J1" s="62"/>
      <c r="K1" s="62"/>
    </row>
    <row r="2" spans="1:30" x14ac:dyDescent="0.2">
      <c r="A2" s="62"/>
      <c r="B2" s="62"/>
      <c r="C2" s="62"/>
      <c r="D2" s="62"/>
      <c r="E2" s="62"/>
      <c r="F2" s="62"/>
      <c r="G2" s="62"/>
      <c r="H2" s="62"/>
      <c r="I2" s="62"/>
      <c r="J2" s="62"/>
      <c r="K2" s="62"/>
    </row>
    <row r="3" spans="1:30" x14ac:dyDescent="0.2">
      <c r="A3" s="62"/>
      <c r="B3" s="62"/>
      <c r="C3" s="62"/>
      <c r="D3" s="62"/>
      <c r="E3" s="62"/>
      <c r="F3" s="62"/>
      <c r="G3" s="62"/>
      <c r="H3" s="62"/>
      <c r="I3" s="62"/>
      <c r="J3" s="62"/>
      <c r="K3" s="62"/>
    </row>
    <row r="4" spans="1:30" x14ac:dyDescent="0.2">
      <c r="A4" s="62"/>
      <c r="B4" s="62"/>
      <c r="C4" s="62"/>
      <c r="D4" s="62"/>
      <c r="E4" s="62"/>
      <c r="F4" s="62"/>
      <c r="G4" s="62"/>
      <c r="H4" s="62"/>
      <c r="I4" s="62"/>
      <c r="J4" s="62"/>
      <c r="K4" s="62"/>
    </row>
    <row r="6" spans="1:30" x14ac:dyDescent="0.2">
      <c r="A6" s="19" t="s">
        <v>405</v>
      </c>
      <c r="B6" s="62" t="s">
        <v>474</v>
      </c>
      <c r="C6" s="62"/>
      <c r="D6" s="62"/>
      <c r="E6" s="62"/>
      <c r="F6" s="62"/>
      <c r="G6" s="62"/>
      <c r="H6" s="62"/>
      <c r="I6" s="62"/>
      <c r="J6" s="62"/>
      <c r="K6" s="62"/>
      <c r="O6" s="19" t="s">
        <v>412</v>
      </c>
    </row>
    <row r="7" spans="1:30" x14ac:dyDescent="0.2">
      <c r="B7" s="62"/>
      <c r="C7" s="62"/>
      <c r="D7" s="62"/>
      <c r="E7" s="62"/>
      <c r="F7" s="62"/>
      <c r="G7" s="62"/>
      <c r="H7" s="62"/>
      <c r="I7" s="62"/>
      <c r="J7" s="62"/>
      <c r="K7" s="62"/>
      <c r="O7" s="19"/>
    </row>
    <row r="8" spans="1:30" x14ac:dyDescent="0.2">
      <c r="B8" s="62"/>
      <c r="C8" s="62"/>
      <c r="D8" s="62"/>
      <c r="E8" s="62"/>
      <c r="F8" s="62"/>
      <c r="G8" s="62"/>
      <c r="H8" s="62"/>
      <c r="I8" s="62"/>
      <c r="J8" s="62"/>
      <c r="K8" s="62"/>
      <c r="O8" s="19"/>
    </row>
    <row r="9" spans="1:30" x14ac:dyDescent="0.2">
      <c r="B9" s="62"/>
      <c r="C9" s="62"/>
      <c r="D9" s="62"/>
      <c r="E9" s="62"/>
      <c r="F9" s="62"/>
      <c r="G9" s="62"/>
      <c r="H9" s="62"/>
      <c r="I9" s="62"/>
      <c r="J9" s="62"/>
      <c r="K9" s="62"/>
      <c r="O9" s="19"/>
    </row>
    <row r="10" spans="1:30" x14ac:dyDescent="0.2">
      <c r="B10" s="62"/>
      <c r="C10" s="62"/>
      <c r="D10" s="62"/>
      <c r="E10" s="62"/>
      <c r="F10" s="62"/>
      <c r="G10" s="62"/>
      <c r="H10" s="62"/>
      <c r="I10" s="62"/>
      <c r="J10" s="62"/>
      <c r="K10" s="62"/>
      <c r="O10" s="19"/>
    </row>
    <row r="11" spans="1:30" x14ac:dyDescent="0.2">
      <c r="B11" s="19"/>
      <c r="C11" s="19"/>
      <c r="I11" s="20" t="s">
        <v>363</v>
      </c>
      <c r="P11" s="20" t="s">
        <v>107</v>
      </c>
    </row>
    <row r="12" spans="1:30" x14ac:dyDescent="0.2">
      <c r="B12" s="19"/>
      <c r="C12" s="20" t="s">
        <v>97</v>
      </c>
      <c r="D12" s="20" t="s">
        <v>11</v>
      </c>
      <c r="E12" s="20" t="s">
        <v>452</v>
      </c>
      <c r="F12" s="20" t="s">
        <v>104</v>
      </c>
      <c r="G12" s="20" t="s">
        <v>3</v>
      </c>
      <c r="I12" s="20" t="s">
        <v>99</v>
      </c>
      <c r="J12" s="20" t="s">
        <v>100</v>
      </c>
      <c r="K12" s="20" t="s">
        <v>101</v>
      </c>
      <c r="L12" s="20" t="s">
        <v>102</v>
      </c>
      <c r="M12" s="20" t="s">
        <v>3</v>
      </c>
      <c r="P12" s="20" t="s">
        <v>105</v>
      </c>
      <c r="Q12" s="20" t="s">
        <v>24</v>
      </c>
      <c r="S12" s="20" t="s">
        <v>106</v>
      </c>
      <c r="T12" s="20" t="s">
        <v>126</v>
      </c>
    </row>
    <row r="13" spans="1:30" x14ac:dyDescent="0.2">
      <c r="B13" s="19" t="s">
        <v>15</v>
      </c>
      <c r="C13" s="20">
        <v>11</v>
      </c>
      <c r="D13" s="20">
        <v>29</v>
      </c>
      <c r="E13" s="20">
        <v>7</v>
      </c>
      <c r="F13" s="20">
        <v>0</v>
      </c>
      <c r="G13" s="20">
        <f>SUM(C13:F13)</f>
        <v>47</v>
      </c>
      <c r="H13" s="23"/>
      <c r="I13" s="22">
        <v>0.15068493150684931</v>
      </c>
      <c r="J13" s="22">
        <v>0.13875598086124402</v>
      </c>
      <c r="K13" s="22">
        <v>8.3333333333333329E-2</v>
      </c>
      <c r="L13" s="22">
        <v>0</v>
      </c>
      <c r="M13" s="23">
        <v>9.9576271186440676E-2</v>
      </c>
      <c r="O13" s="20" t="s">
        <v>15</v>
      </c>
      <c r="P13" s="20">
        <v>47</v>
      </c>
      <c r="Q13" s="20">
        <v>956</v>
      </c>
      <c r="S13" s="23">
        <v>0.15824915824915825</v>
      </c>
      <c r="T13" s="23">
        <v>0.19470468431771895</v>
      </c>
      <c r="AC13" s="23"/>
      <c r="AD13" s="23"/>
    </row>
    <row r="14" spans="1:30" x14ac:dyDescent="0.2">
      <c r="B14" s="19" t="s">
        <v>12</v>
      </c>
      <c r="C14" s="20">
        <v>10</v>
      </c>
      <c r="D14" s="20">
        <v>31</v>
      </c>
      <c r="E14" s="20">
        <v>9</v>
      </c>
      <c r="F14" s="20">
        <v>21</v>
      </c>
      <c r="G14" s="20">
        <f t="shared" ref="G14:G19" si="0">SUM(C14:F14)</f>
        <v>71</v>
      </c>
      <c r="H14" s="23"/>
      <c r="I14" s="22">
        <v>0.13698630136986301</v>
      </c>
      <c r="J14" s="22">
        <v>0.14832535885167464</v>
      </c>
      <c r="K14" s="22">
        <v>0.10714285714285714</v>
      </c>
      <c r="L14" s="22">
        <v>0.19811320754716982</v>
      </c>
      <c r="M14" s="23">
        <v>0.15042372881355931</v>
      </c>
      <c r="O14" s="20" t="s">
        <v>12</v>
      </c>
      <c r="P14" s="20">
        <v>71</v>
      </c>
      <c r="Q14" s="20">
        <v>654</v>
      </c>
      <c r="S14" s="23">
        <v>0.23905723905723905</v>
      </c>
      <c r="T14" s="23">
        <v>0.13319755600814664</v>
      </c>
      <c r="AC14" s="23"/>
      <c r="AD14" s="23"/>
    </row>
    <row r="15" spans="1:30" x14ac:dyDescent="0.2">
      <c r="B15" s="19" t="s">
        <v>13</v>
      </c>
      <c r="C15" s="20">
        <v>5</v>
      </c>
      <c r="D15" s="20">
        <v>18</v>
      </c>
      <c r="E15" s="20">
        <v>9</v>
      </c>
      <c r="F15" s="20">
        <v>2</v>
      </c>
      <c r="G15" s="20">
        <f t="shared" si="0"/>
        <v>34</v>
      </c>
      <c r="H15" s="23"/>
      <c r="I15" s="22">
        <v>6.8493150684931503E-2</v>
      </c>
      <c r="J15" s="22">
        <v>8.6124401913875603E-2</v>
      </c>
      <c r="K15" s="22">
        <v>0.10714285714285714</v>
      </c>
      <c r="L15" s="22">
        <v>1.8867924528301886E-2</v>
      </c>
      <c r="M15" s="23">
        <v>7.2033898305084748E-2</v>
      </c>
      <c r="O15" s="20" t="s">
        <v>13</v>
      </c>
      <c r="P15" s="20">
        <v>34</v>
      </c>
      <c r="Q15" s="20">
        <v>514</v>
      </c>
      <c r="S15" s="23">
        <v>0.11447811447811448</v>
      </c>
      <c r="T15" s="23">
        <v>0.10468431771894093</v>
      </c>
      <c r="AC15" s="23"/>
      <c r="AD15" s="23"/>
    </row>
    <row r="16" spans="1:30" x14ac:dyDescent="0.2">
      <c r="B16" s="19" t="s">
        <v>14</v>
      </c>
      <c r="C16" s="20">
        <v>4</v>
      </c>
      <c r="D16" s="20">
        <v>13</v>
      </c>
      <c r="E16" s="20">
        <v>13</v>
      </c>
      <c r="F16" s="20">
        <v>14</v>
      </c>
      <c r="G16" s="20">
        <f t="shared" si="0"/>
        <v>44</v>
      </c>
      <c r="H16" s="23"/>
      <c r="I16" s="22">
        <v>5.4794520547945202E-2</v>
      </c>
      <c r="J16" s="22">
        <v>6.2200956937799042E-2</v>
      </c>
      <c r="K16" s="22">
        <v>0.15476190476190477</v>
      </c>
      <c r="L16" s="22">
        <v>0.13207547169811321</v>
      </c>
      <c r="M16" s="23">
        <v>9.3220338983050849E-2</v>
      </c>
      <c r="O16" s="20" t="s">
        <v>14</v>
      </c>
      <c r="P16" s="20">
        <v>44</v>
      </c>
      <c r="Q16" s="20">
        <v>512</v>
      </c>
      <c r="S16" s="23">
        <v>0.14814814814814814</v>
      </c>
      <c r="T16" s="23">
        <v>0.10427698574338086</v>
      </c>
      <c r="AC16" s="23"/>
      <c r="AD16" s="23"/>
    </row>
    <row r="17" spans="1:30" x14ac:dyDescent="0.2">
      <c r="B17" s="19" t="s">
        <v>95</v>
      </c>
      <c r="C17" s="20">
        <v>3</v>
      </c>
      <c r="D17" s="20">
        <v>7</v>
      </c>
      <c r="E17" s="20">
        <v>7</v>
      </c>
      <c r="F17" s="20">
        <v>10</v>
      </c>
      <c r="G17" s="20">
        <f t="shared" si="0"/>
        <v>27</v>
      </c>
      <c r="H17" s="23"/>
      <c r="I17" s="22">
        <v>4.1095890410958902E-2</v>
      </c>
      <c r="J17" s="22">
        <v>3.3492822966507178E-2</v>
      </c>
      <c r="K17" s="22">
        <v>8.3333333333333329E-2</v>
      </c>
      <c r="L17" s="22">
        <v>9.4339622641509441E-2</v>
      </c>
      <c r="M17" s="23">
        <v>5.7203389830508475E-2</v>
      </c>
      <c r="O17" s="20" t="s">
        <v>95</v>
      </c>
      <c r="P17" s="20">
        <v>27</v>
      </c>
      <c r="Q17" s="20">
        <v>502</v>
      </c>
      <c r="S17" s="23">
        <v>9.0909090909090912E-2</v>
      </c>
      <c r="T17" s="23">
        <v>0.10224032586558045</v>
      </c>
      <c r="AC17" s="23"/>
      <c r="AD17" s="23"/>
    </row>
    <row r="18" spans="1:30" x14ac:dyDescent="0.2">
      <c r="B18" s="19" t="s">
        <v>98</v>
      </c>
      <c r="C18" s="20">
        <v>13</v>
      </c>
      <c r="D18" s="20">
        <v>25</v>
      </c>
      <c r="E18" s="20">
        <v>12</v>
      </c>
      <c r="F18" s="20">
        <v>24</v>
      </c>
      <c r="G18" s="20">
        <f t="shared" si="0"/>
        <v>74</v>
      </c>
      <c r="H18" s="23"/>
      <c r="I18" s="22">
        <v>0.17808219178082191</v>
      </c>
      <c r="J18" s="22">
        <v>0.11961722488038277</v>
      </c>
      <c r="K18" s="22">
        <v>0.14285714285714285</v>
      </c>
      <c r="L18" s="22">
        <v>0.22641509433962265</v>
      </c>
      <c r="M18" s="23">
        <v>0.15677966101694915</v>
      </c>
      <c r="O18" s="20" t="s">
        <v>98</v>
      </c>
      <c r="P18" s="20">
        <v>74</v>
      </c>
      <c r="Q18" s="20">
        <v>1772</v>
      </c>
      <c r="S18" s="23">
        <v>0.24915824915824916</v>
      </c>
      <c r="T18" s="23">
        <v>0.36089613034623219</v>
      </c>
      <c r="AC18" s="23"/>
      <c r="AD18" s="23"/>
    </row>
    <row r="19" spans="1:30" x14ac:dyDescent="0.2">
      <c r="B19" s="19" t="s">
        <v>21</v>
      </c>
      <c r="C19" s="20">
        <v>27</v>
      </c>
      <c r="D19" s="20">
        <v>86</v>
      </c>
      <c r="E19" s="20">
        <v>27</v>
      </c>
      <c r="F19" s="20">
        <v>35</v>
      </c>
      <c r="G19" s="20">
        <f t="shared" si="0"/>
        <v>175</v>
      </c>
      <c r="H19" s="23"/>
      <c r="I19" s="22">
        <v>0.36986301369863012</v>
      </c>
      <c r="J19" s="22">
        <v>0.41148325358851673</v>
      </c>
      <c r="K19" s="22">
        <v>0.32142857142857145</v>
      </c>
      <c r="L19" s="22">
        <v>0.330188679245283</v>
      </c>
      <c r="M19" s="23">
        <v>0.37076271186440679</v>
      </c>
    </row>
    <row r="20" spans="1:30" x14ac:dyDescent="0.2">
      <c r="B20" s="19"/>
      <c r="H20" s="22"/>
      <c r="I20" s="22"/>
      <c r="J20" s="22"/>
      <c r="K20" s="22"/>
      <c r="L20" s="22"/>
      <c r="M20" s="22"/>
      <c r="P20" s="20">
        <f>SUM(P13:P19)</f>
        <v>297</v>
      </c>
      <c r="Q20" s="20">
        <f>SUM(Q13:Q19)</f>
        <v>4910</v>
      </c>
    </row>
    <row r="21" spans="1:30" x14ac:dyDescent="0.2">
      <c r="B21" s="19"/>
      <c r="C21" s="20">
        <v>73</v>
      </c>
      <c r="D21" s="20">
        <v>209</v>
      </c>
      <c r="E21" s="20">
        <v>84</v>
      </c>
      <c r="F21" s="20">
        <f>SUM(F13:F19)</f>
        <v>106</v>
      </c>
      <c r="G21" s="20">
        <f>SUM(G13:G20)</f>
        <v>472</v>
      </c>
      <c r="Q21" s="20" t="s">
        <v>453</v>
      </c>
    </row>
    <row r="22" spans="1:30" x14ac:dyDescent="0.2">
      <c r="B22" s="19"/>
    </row>
    <row r="23" spans="1:30" x14ac:dyDescent="0.2">
      <c r="A23" s="19" t="s">
        <v>406</v>
      </c>
      <c r="B23" s="62" t="s">
        <v>475</v>
      </c>
      <c r="C23" s="62"/>
      <c r="D23" s="62"/>
      <c r="E23" s="62"/>
      <c r="F23" s="62"/>
      <c r="G23" s="62"/>
      <c r="H23" s="62"/>
    </row>
    <row r="24" spans="1:30" x14ac:dyDescent="0.2">
      <c r="B24" s="62"/>
      <c r="C24" s="62"/>
      <c r="D24" s="62"/>
      <c r="E24" s="62"/>
      <c r="F24" s="62"/>
      <c r="G24" s="62"/>
      <c r="H24" s="62"/>
    </row>
    <row r="25" spans="1:30" x14ac:dyDescent="0.2">
      <c r="B25" s="62"/>
      <c r="C25" s="62"/>
      <c r="D25" s="62"/>
      <c r="E25" s="62"/>
      <c r="F25" s="62"/>
      <c r="G25" s="62"/>
      <c r="H25" s="62"/>
    </row>
    <row r="26" spans="1:30" x14ac:dyDescent="0.2">
      <c r="B26" s="62"/>
      <c r="C26" s="62"/>
      <c r="D26" s="62"/>
      <c r="E26" s="62"/>
      <c r="F26" s="62"/>
      <c r="G26" s="62"/>
      <c r="H26" s="62"/>
    </row>
    <row r="27" spans="1:30" x14ac:dyDescent="0.2">
      <c r="B27" s="62"/>
      <c r="C27" s="62"/>
      <c r="D27" s="62"/>
      <c r="E27" s="62"/>
      <c r="F27" s="62"/>
      <c r="G27" s="62"/>
      <c r="H27" s="62"/>
    </row>
    <row r="28" spans="1:30" x14ac:dyDescent="0.2">
      <c r="B28" s="62"/>
      <c r="C28" s="62"/>
      <c r="D28" s="62"/>
      <c r="E28" s="62"/>
      <c r="F28" s="62"/>
      <c r="G28" s="62"/>
      <c r="H28" s="62"/>
    </row>
    <row r="29" spans="1:30" x14ac:dyDescent="0.2">
      <c r="C29" s="20" t="s">
        <v>348</v>
      </c>
      <c r="D29" s="20" t="s">
        <v>349</v>
      </c>
      <c r="E29" s="20" t="s">
        <v>350</v>
      </c>
      <c r="F29" s="20" t="s">
        <v>351</v>
      </c>
      <c r="G29" s="20" t="s">
        <v>3</v>
      </c>
    </row>
    <row r="30" spans="1:30" x14ac:dyDescent="0.2">
      <c r="B30" s="20" t="s">
        <v>16</v>
      </c>
      <c r="C30" s="20">
        <v>27</v>
      </c>
      <c r="D30" s="20">
        <v>59</v>
      </c>
      <c r="E30" s="20">
        <v>19</v>
      </c>
      <c r="F30" s="20">
        <v>137</v>
      </c>
      <c r="G30" s="20">
        <v>242</v>
      </c>
      <c r="K30" s="25"/>
    </row>
    <row r="31" spans="1:30" x14ac:dyDescent="0.2">
      <c r="B31" s="20" t="s">
        <v>17</v>
      </c>
      <c r="C31" s="20">
        <v>10</v>
      </c>
      <c r="D31" s="20">
        <v>16</v>
      </c>
      <c r="E31" s="20">
        <v>6</v>
      </c>
      <c r="F31" s="20">
        <v>79</v>
      </c>
      <c r="G31" s="20">
        <v>111</v>
      </c>
    </row>
    <row r="32" spans="1:30" x14ac:dyDescent="0.2">
      <c r="B32" s="20" t="s">
        <v>18</v>
      </c>
      <c r="C32" s="20">
        <v>0</v>
      </c>
      <c r="D32" s="20">
        <v>4</v>
      </c>
      <c r="E32" s="20">
        <v>0</v>
      </c>
      <c r="F32" s="20">
        <v>6</v>
      </c>
      <c r="G32" s="20">
        <v>10</v>
      </c>
    </row>
    <row r="33" spans="1:14" x14ac:dyDescent="0.2">
      <c r="B33" s="20" t="s">
        <v>3</v>
      </c>
      <c r="C33" s="20">
        <f>SUM(C30:C32)</f>
        <v>37</v>
      </c>
      <c r="D33" s="20">
        <f>SUM(D30:D32)</f>
        <v>79</v>
      </c>
      <c r="E33" s="20">
        <f>SUM(E30:E32)</f>
        <v>25</v>
      </c>
      <c r="F33" s="20">
        <f>SUM(F30:F32)</f>
        <v>222</v>
      </c>
      <c r="G33" s="20">
        <f>SUM(G30:G32)</f>
        <v>363</v>
      </c>
    </row>
    <row r="35" spans="1:14" x14ac:dyDescent="0.2">
      <c r="B35" s="20" t="s">
        <v>420</v>
      </c>
      <c r="C35" s="23">
        <f>(C30/C33)</f>
        <v>0.72972972972972971</v>
      </c>
      <c r="D35" s="23">
        <f>(D30/D33)</f>
        <v>0.74683544303797467</v>
      </c>
      <c r="E35" s="23">
        <f>(E30/E33)</f>
        <v>0.76</v>
      </c>
      <c r="F35" s="23">
        <f>(F30/F33)</f>
        <v>0.61711711711711714</v>
      </c>
      <c r="G35" s="23">
        <f>(G30/G33)</f>
        <v>0.66666666666666663</v>
      </c>
      <c r="N35" s="26"/>
    </row>
    <row r="36" spans="1:14" x14ac:dyDescent="0.2">
      <c r="G36" s="19" t="s">
        <v>362</v>
      </c>
      <c r="N36" s="26"/>
    </row>
    <row r="37" spans="1:14" x14ac:dyDescent="0.2">
      <c r="N37" s="26"/>
    </row>
    <row r="38" spans="1:14" x14ac:dyDescent="0.2">
      <c r="A38" s="19" t="s">
        <v>407</v>
      </c>
      <c r="B38" s="62" t="s">
        <v>476</v>
      </c>
      <c r="C38" s="62"/>
      <c r="D38" s="62"/>
      <c r="E38" s="62"/>
      <c r="F38" s="62"/>
      <c r="G38" s="62"/>
      <c r="H38" s="62"/>
    </row>
    <row r="39" spans="1:14" x14ac:dyDescent="0.2">
      <c r="B39" s="62"/>
      <c r="C39" s="62"/>
      <c r="D39" s="62"/>
      <c r="E39" s="62"/>
      <c r="F39" s="62"/>
      <c r="G39" s="62"/>
      <c r="H39" s="62"/>
    </row>
    <row r="40" spans="1:14" x14ac:dyDescent="0.2">
      <c r="B40" s="62"/>
      <c r="C40" s="62"/>
      <c r="D40" s="62"/>
      <c r="E40" s="62"/>
      <c r="F40" s="62"/>
      <c r="G40" s="62"/>
      <c r="H40" s="62"/>
    </row>
    <row r="41" spans="1:14" x14ac:dyDescent="0.2">
      <c r="B41" s="62"/>
      <c r="C41" s="62"/>
      <c r="D41" s="62"/>
      <c r="E41" s="62"/>
      <c r="F41" s="62"/>
      <c r="G41" s="62"/>
      <c r="H41" s="62"/>
    </row>
    <row r="42" spans="1:14" x14ac:dyDescent="0.2">
      <c r="C42" s="20" t="s">
        <v>348</v>
      </c>
      <c r="D42" s="20" t="s">
        <v>349</v>
      </c>
      <c r="E42" s="20" t="s">
        <v>350</v>
      </c>
      <c r="F42" s="20" t="s">
        <v>351</v>
      </c>
      <c r="G42" s="20" t="s">
        <v>354</v>
      </c>
    </row>
    <row r="43" spans="1:14" x14ac:dyDescent="0.2">
      <c r="B43" s="20" t="s">
        <v>419</v>
      </c>
      <c r="C43" s="20">
        <v>28</v>
      </c>
      <c r="D43" s="20">
        <v>51</v>
      </c>
      <c r="E43" s="20">
        <v>17</v>
      </c>
      <c r="F43" s="20">
        <v>116</v>
      </c>
      <c r="G43" s="20">
        <v>212</v>
      </c>
    </row>
    <row r="44" spans="1:14" x14ac:dyDescent="0.2">
      <c r="B44" s="20" t="s">
        <v>418</v>
      </c>
      <c r="C44" s="20">
        <v>7</v>
      </c>
      <c r="D44" s="20">
        <v>21</v>
      </c>
      <c r="E44" s="20">
        <v>7</v>
      </c>
      <c r="F44" s="20">
        <v>104</v>
      </c>
      <c r="G44" s="20">
        <v>139</v>
      </c>
    </row>
    <row r="45" spans="1:14" x14ac:dyDescent="0.2">
      <c r="B45" s="20" t="s">
        <v>3</v>
      </c>
      <c r="C45" s="20">
        <v>35</v>
      </c>
      <c r="D45" s="20">
        <v>72</v>
      </c>
      <c r="E45" s="20">
        <v>24</v>
      </c>
      <c r="F45" s="20">
        <v>220</v>
      </c>
      <c r="G45" s="20">
        <v>351</v>
      </c>
    </row>
    <row r="47" spans="1:14" x14ac:dyDescent="0.2">
      <c r="B47" s="20" t="s">
        <v>421</v>
      </c>
      <c r="C47" s="23">
        <f>(C44/C45)</f>
        <v>0.2</v>
      </c>
      <c r="D47" s="23">
        <f>(D44/D45)</f>
        <v>0.29166666666666669</v>
      </c>
      <c r="E47" s="23">
        <f>(E44/E45)</f>
        <v>0.29166666666666669</v>
      </c>
      <c r="F47" s="23">
        <f>(F44/F45)</f>
        <v>0.47272727272727272</v>
      </c>
      <c r="G47" s="23">
        <f>(G44/G45)</f>
        <v>0.39601139601139601</v>
      </c>
    </row>
    <row r="48" spans="1:14" x14ac:dyDescent="0.2">
      <c r="C48" s="23"/>
      <c r="D48" s="23"/>
      <c r="E48" s="23"/>
      <c r="F48" s="23"/>
      <c r="G48" s="24" t="s">
        <v>361</v>
      </c>
    </row>
    <row r="50" spans="1:13" x14ac:dyDescent="0.2">
      <c r="A50" s="19" t="s">
        <v>462</v>
      </c>
      <c r="B50" s="62" t="s">
        <v>477</v>
      </c>
      <c r="C50" s="62"/>
      <c r="D50" s="62"/>
      <c r="E50" s="62"/>
      <c r="F50" s="62"/>
      <c r="G50" s="62"/>
      <c r="H50" s="62"/>
    </row>
    <row r="51" spans="1:13" x14ac:dyDescent="0.2">
      <c r="B51" s="62"/>
      <c r="C51" s="62"/>
      <c r="D51" s="62"/>
      <c r="E51" s="62"/>
      <c r="F51" s="62"/>
      <c r="G51" s="62"/>
      <c r="H51" s="62"/>
    </row>
    <row r="52" spans="1:13" x14ac:dyDescent="0.2">
      <c r="B52" s="62"/>
      <c r="C52" s="62"/>
      <c r="D52" s="62"/>
      <c r="E52" s="62"/>
      <c r="F52" s="62"/>
      <c r="G52" s="62"/>
      <c r="H52" s="62"/>
    </row>
    <row r="53" spans="1:13" x14ac:dyDescent="0.2">
      <c r="C53" s="20" t="s">
        <v>348</v>
      </c>
      <c r="D53" s="20" t="s">
        <v>349</v>
      </c>
      <c r="E53" s="20" t="s">
        <v>350</v>
      </c>
      <c r="F53" s="20" t="s">
        <v>351</v>
      </c>
      <c r="G53" s="20" t="s">
        <v>3</v>
      </c>
    </row>
    <row r="54" spans="1:13" x14ac:dyDescent="0.2">
      <c r="B54" s="20" t="s">
        <v>419</v>
      </c>
      <c r="C54" s="20">
        <v>32</v>
      </c>
      <c r="D54" s="20">
        <v>68</v>
      </c>
      <c r="E54" s="20">
        <v>25</v>
      </c>
      <c r="F54" s="20">
        <v>182</v>
      </c>
      <c r="G54" s="20">
        <v>307</v>
      </c>
      <c r="M54" s="23"/>
    </row>
    <row r="55" spans="1:13" x14ac:dyDescent="0.2">
      <c r="B55" s="20" t="s">
        <v>418</v>
      </c>
      <c r="C55" s="20">
        <v>5</v>
      </c>
      <c r="D55" s="20">
        <v>9</v>
      </c>
      <c r="E55" s="20">
        <v>0</v>
      </c>
      <c r="F55" s="20">
        <v>39</v>
      </c>
      <c r="G55" s="20">
        <v>53</v>
      </c>
      <c r="M55" s="23"/>
    </row>
    <row r="56" spans="1:13" x14ac:dyDescent="0.2">
      <c r="B56" s="20" t="s">
        <v>3</v>
      </c>
      <c r="C56" s="20">
        <v>37</v>
      </c>
      <c r="D56" s="20">
        <v>77</v>
      </c>
      <c r="E56" s="20">
        <v>25</v>
      </c>
      <c r="F56" s="20">
        <v>221</v>
      </c>
      <c r="G56" s="20">
        <v>360</v>
      </c>
      <c r="H56" s="23"/>
      <c r="I56" s="23"/>
      <c r="M56" s="23"/>
    </row>
    <row r="57" spans="1:13" x14ac:dyDescent="0.2">
      <c r="H57" s="23"/>
      <c r="I57" s="23"/>
      <c r="M57" s="23"/>
    </row>
    <row r="58" spans="1:13" x14ac:dyDescent="0.2">
      <c r="B58" s="20" t="s">
        <v>421</v>
      </c>
      <c r="C58" s="23">
        <f>(C55/C56)</f>
        <v>0.13513513513513514</v>
      </c>
      <c r="D58" s="23">
        <f>(D55/D56)</f>
        <v>0.11688311688311688</v>
      </c>
      <c r="E58" s="23">
        <f>(E55/E56)</f>
        <v>0</v>
      </c>
      <c r="F58" s="23">
        <f>(F55/F56)</f>
        <v>0.17647058823529413</v>
      </c>
      <c r="G58" s="23">
        <f>(G55/G56)</f>
        <v>0.14722222222222223</v>
      </c>
    </row>
    <row r="59" spans="1:13" x14ac:dyDescent="0.2">
      <c r="G59" s="19" t="s">
        <v>360</v>
      </c>
    </row>
    <row r="61" spans="1:13" x14ac:dyDescent="0.2">
      <c r="A61" s="19" t="s">
        <v>410</v>
      </c>
      <c r="B61" s="62" t="s">
        <v>478</v>
      </c>
      <c r="C61" s="62"/>
      <c r="D61" s="62"/>
      <c r="E61" s="62"/>
      <c r="F61" s="62"/>
      <c r="G61" s="62"/>
    </row>
    <row r="62" spans="1:13" x14ac:dyDescent="0.2">
      <c r="B62" s="62"/>
      <c r="C62" s="62"/>
      <c r="D62" s="62"/>
      <c r="E62" s="62"/>
      <c r="F62" s="62"/>
      <c r="G62" s="62"/>
    </row>
    <row r="63" spans="1:13" x14ac:dyDescent="0.2">
      <c r="C63" s="20" t="s">
        <v>348</v>
      </c>
      <c r="D63" s="20" t="s">
        <v>349</v>
      </c>
      <c r="E63" s="20" t="s">
        <v>350</v>
      </c>
      <c r="F63" s="20" t="s">
        <v>351</v>
      </c>
      <c r="G63" s="20" t="s">
        <v>3</v>
      </c>
    </row>
    <row r="64" spans="1:13" x14ac:dyDescent="0.2">
      <c r="B64" s="20" t="s">
        <v>352</v>
      </c>
      <c r="C64" s="20">
        <v>35</v>
      </c>
      <c r="D64" s="20">
        <v>66</v>
      </c>
      <c r="E64" s="20">
        <v>19</v>
      </c>
      <c r="F64" s="20">
        <v>185</v>
      </c>
      <c r="G64" s="20">
        <v>305</v>
      </c>
    </row>
    <row r="65" spans="1:13" x14ac:dyDescent="0.2">
      <c r="B65" s="20" t="s">
        <v>353</v>
      </c>
      <c r="C65" s="20">
        <v>0</v>
      </c>
      <c r="D65" s="20">
        <v>6</v>
      </c>
      <c r="E65" s="20">
        <v>5</v>
      </c>
      <c r="F65" s="20">
        <v>35</v>
      </c>
      <c r="G65" s="20">
        <v>46</v>
      </c>
    </row>
    <row r="66" spans="1:13" x14ac:dyDescent="0.2">
      <c r="B66" s="20" t="s">
        <v>3</v>
      </c>
      <c r="C66" s="20">
        <v>35</v>
      </c>
      <c r="D66" s="20">
        <v>72</v>
      </c>
      <c r="E66" s="20">
        <v>25</v>
      </c>
      <c r="F66" s="20">
        <v>220</v>
      </c>
      <c r="G66" s="20">
        <v>351</v>
      </c>
    </row>
    <row r="67" spans="1:13" x14ac:dyDescent="0.2">
      <c r="C67" s="23">
        <f>(C65/C66)</f>
        <v>0</v>
      </c>
      <c r="D67" s="23">
        <f>(D65/D66)</f>
        <v>8.3333333333333329E-2</v>
      </c>
      <c r="E67" s="23">
        <f>(E65/E66)</f>
        <v>0.2</v>
      </c>
      <c r="F67" s="23">
        <f>(F65/F66)</f>
        <v>0.15909090909090909</v>
      </c>
      <c r="G67" s="23">
        <f>(G65/G66)</f>
        <v>0.13105413105413105</v>
      </c>
    </row>
    <row r="68" spans="1:13" x14ac:dyDescent="0.2">
      <c r="C68" s="23"/>
      <c r="D68" s="23"/>
      <c r="E68" s="23"/>
      <c r="F68" s="23"/>
      <c r="G68" s="24" t="s">
        <v>359</v>
      </c>
    </row>
    <row r="70" spans="1:13" x14ac:dyDescent="0.2">
      <c r="A70" s="19" t="s">
        <v>408</v>
      </c>
      <c r="B70" s="62" t="s">
        <v>479</v>
      </c>
      <c r="C70" s="62"/>
      <c r="D70" s="62"/>
      <c r="E70" s="62"/>
      <c r="F70" s="62"/>
      <c r="G70" s="62"/>
    </row>
    <row r="71" spans="1:13" x14ac:dyDescent="0.2">
      <c r="B71" s="62"/>
      <c r="C71" s="62"/>
      <c r="D71" s="62"/>
      <c r="E71" s="62"/>
      <c r="F71" s="62"/>
      <c r="G71" s="62"/>
    </row>
    <row r="72" spans="1:13" x14ac:dyDescent="0.2">
      <c r="B72" s="62"/>
      <c r="C72" s="62"/>
      <c r="D72" s="62"/>
      <c r="E72" s="62"/>
      <c r="F72" s="62"/>
      <c r="G72" s="62"/>
    </row>
    <row r="73" spans="1:13" x14ac:dyDescent="0.2">
      <c r="C73" s="20" t="s">
        <v>348</v>
      </c>
      <c r="D73" s="20" t="s">
        <v>349</v>
      </c>
      <c r="E73" s="20" t="s">
        <v>350</v>
      </c>
      <c r="F73" s="20" t="s">
        <v>351</v>
      </c>
      <c r="G73" s="20" t="s">
        <v>3</v>
      </c>
    </row>
    <row r="74" spans="1:13" x14ac:dyDescent="0.2">
      <c r="B74" s="20" t="s">
        <v>413</v>
      </c>
      <c r="C74" s="20">
        <v>9</v>
      </c>
      <c r="D74" s="20">
        <v>14</v>
      </c>
      <c r="E74" s="20">
        <v>4</v>
      </c>
      <c r="F74" s="20">
        <v>36</v>
      </c>
      <c r="G74" s="20">
        <v>63</v>
      </c>
      <c r="M74" s="23"/>
    </row>
    <row r="75" spans="1:13" x14ac:dyDescent="0.2">
      <c r="B75" s="20" t="s">
        <v>414</v>
      </c>
      <c r="C75" s="20">
        <v>12</v>
      </c>
      <c r="D75" s="20">
        <v>30</v>
      </c>
      <c r="E75" s="20">
        <v>11</v>
      </c>
      <c r="F75" s="20">
        <v>108</v>
      </c>
      <c r="G75" s="20">
        <v>161</v>
      </c>
      <c r="M75" s="23"/>
    </row>
    <row r="76" spans="1:13" x14ac:dyDescent="0.2">
      <c r="B76" s="20" t="s">
        <v>415</v>
      </c>
      <c r="C76" s="20">
        <v>15</v>
      </c>
      <c r="D76" s="20">
        <v>20</v>
      </c>
      <c r="E76" s="20">
        <v>7</v>
      </c>
      <c r="F76" s="20">
        <v>71</v>
      </c>
      <c r="G76" s="20">
        <v>113</v>
      </c>
      <c r="M76" s="23"/>
    </row>
    <row r="77" spans="1:13" x14ac:dyDescent="0.2">
      <c r="B77" s="20" t="s">
        <v>416</v>
      </c>
      <c r="C77" s="20">
        <v>1</v>
      </c>
      <c r="D77" s="20">
        <v>16</v>
      </c>
      <c r="E77" s="20">
        <v>3</v>
      </c>
      <c r="F77" s="20">
        <v>10</v>
      </c>
      <c r="G77" s="20">
        <v>30</v>
      </c>
      <c r="M77" s="23"/>
    </row>
    <row r="78" spans="1:13" x14ac:dyDescent="0.2">
      <c r="B78" s="20" t="s">
        <v>3</v>
      </c>
      <c r="C78" s="20">
        <f>SUM(C74:C77)</f>
        <v>37</v>
      </c>
      <c r="D78" s="20">
        <f>SUM(D74:D77)</f>
        <v>80</v>
      </c>
      <c r="E78" s="20">
        <f>SUM(E74:E77)</f>
        <v>25</v>
      </c>
      <c r="F78" s="20">
        <f>SUM(F74:F77)</f>
        <v>225</v>
      </c>
      <c r="G78" s="20">
        <f>SUM(G74:G77)</f>
        <v>367</v>
      </c>
      <c r="M78" s="23"/>
    </row>
    <row r="80" spans="1:13" x14ac:dyDescent="0.2">
      <c r="B80" s="20" t="s">
        <v>355</v>
      </c>
      <c r="C80" s="20">
        <f>SUM(C76:C77)</f>
        <v>16</v>
      </c>
      <c r="D80" s="20">
        <f>SUM(D76:D77)</f>
        <v>36</v>
      </c>
      <c r="E80" s="20">
        <f>SUM(E76:E77)</f>
        <v>10</v>
      </c>
      <c r="F80" s="20">
        <f>SUM(F76:F77)</f>
        <v>81</v>
      </c>
      <c r="G80" s="20">
        <f>SUM(G76:G77)</f>
        <v>143</v>
      </c>
    </row>
    <row r="81" spans="1:7" x14ac:dyDescent="0.2">
      <c r="B81" s="20" t="s">
        <v>121</v>
      </c>
      <c r="C81" s="23">
        <f>(C80/C78)</f>
        <v>0.43243243243243246</v>
      </c>
      <c r="D81" s="23">
        <f>(D80/D78)</f>
        <v>0.45</v>
      </c>
      <c r="E81" s="23">
        <f>(E80/E78)</f>
        <v>0.4</v>
      </c>
      <c r="F81" s="23">
        <f>(F80/F78)</f>
        <v>0.36</v>
      </c>
      <c r="G81" s="23">
        <f>(G80/G78)</f>
        <v>0.38964577656675747</v>
      </c>
    </row>
    <row r="82" spans="1:7" x14ac:dyDescent="0.2">
      <c r="G82" s="19" t="s">
        <v>356</v>
      </c>
    </row>
    <row r="84" spans="1:7" x14ac:dyDescent="0.2">
      <c r="A84" s="19" t="s">
        <v>411</v>
      </c>
      <c r="B84" s="62" t="s">
        <v>480</v>
      </c>
      <c r="C84" s="62"/>
      <c r="D84" s="62"/>
      <c r="E84" s="62"/>
      <c r="F84" s="62"/>
      <c r="G84" s="62"/>
    </row>
    <row r="85" spans="1:7" x14ac:dyDescent="0.2">
      <c r="B85" s="62"/>
      <c r="C85" s="62"/>
      <c r="D85" s="62"/>
      <c r="E85" s="62"/>
      <c r="F85" s="62"/>
      <c r="G85" s="62"/>
    </row>
    <row r="86" spans="1:7" x14ac:dyDescent="0.2">
      <c r="B86" s="62"/>
      <c r="C86" s="62"/>
      <c r="D86" s="62"/>
      <c r="E86" s="62"/>
      <c r="F86" s="62"/>
      <c r="G86" s="62"/>
    </row>
    <row r="87" spans="1:7" x14ac:dyDescent="0.2">
      <c r="B87" s="62"/>
      <c r="C87" s="62"/>
      <c r="D87" s="62"/>
      <c r="E87" s="62"/>
      <c r="F87" s="62"/>
      <c r="G87" s="62"/>
    </row>
    <row r="88" spans="1:7" x14ac:dyDescent="0.2">
      <c r="B88" s="20" t="s">
        <v>417</v>
      </c>
      <c r="C88" s="20" t="s">
        <v>348</v>
      </c>
      <c r="D88" s="20" t="s">
        <v>349</v>
      </c>
      <c r="E88" s="20" t="s">
        <v>350</v>
      </c>
      <c r="F88" s="20" t="s">
        <v>351</v>
      </c>
      <c r="G88" s="20" t="s">
        <v>3</v>
      </c>
    </row>
    <row r="89" spans="1:7" x14ac:dyDescent="0.2">
      <c r="B89" s="20">
        <v>0</v>
      </c>
      <c r="C89" s="20">
        <v>34</v>
      </c>
      <c r="D89" s="20">
        <v>39</v>
      </c>
      <c r="E89" s="20">
        <v>24</v>
      </c>
      <c r="F89" s="20">
        <v>171</v>
      </c>
      <c r="G89" s="20">
        <f>SUM(B89:F89)</f>
        <v>268</v>
      </c>
    </row>
    <row r="90" spans="1:7" x14ac:dyDescent="0.2">
      <c r="B90" s="20">
        <v>1</v>
      </c>
      <c r="C90" s="20">
        <v>1</v>
      </c>
      <c r="D90" s="20">
        <v>13</v>
      </c>
      <c r="E90" s="20">
        <v>0</v>
      </c>
      <c r="F90" s="20">
        <v>16</v>
      </c>
      <c r="G90" s="20">
        <f t="shared" ref="G90:G92" si="1">SUM(B90:F90)</f>
        <v>31</v>
      </c>
    </row>
    <row r="91" spans="1:7" x14ac:dyDescent="0.2">
      <c r="B91" s="20">
        <v>2</v>
      </c>
      <c r="C91" s="20">
        <v>1</v>
      </c>
      <c r="D91" s="20">
        <v>19</v>
      </c>
      <c r="E91" s="20">
        <v>0</v>
      </c>
      <c r="F91" s="20">
        <v>31</v>
      </c>
      <c r="G91" s="20">
        <f t="shared" si="1"/>
        <v>53</v>
      </c>
    </row>
    <row r="92" spans="1:7" x14ac:dyDescent="0.2">
      <c r="B92" s="20">
        <v>3</v>
      </c>
      <c r="C92" s="20">
        <v>1</v>
      </c>
      <c r="D92" s="20">
        <v>6</v>
      </c>
      <c r="E92" s="20">
        <v>0</v>
      </c>
      <c r="F92" s="20">
        <v>3</v>
      </c>
      <c r="G92" s="20">
        <f t="shared" si="1"/>
        <v>13</v>
      </c>
    </row>
    <row r="93" spans="1:7" x14ac:dyDescent="0.2">
      <c r="B93" s="20" t="s">
        <v>3</v>
      </c>
      <c r="C93" s="20">
        <f>SUM(C89:C92)</f>
        <v>37</v>
      </c>
      <c r="D93" s="20">
        <f>SUM(D89:D92)</f>
        <v>77</v>
      </c>
      <c r="E93" s="20">
        <f>SUM(E89:E92)</f>
        <v>24</v>
      </c>
      <c r="F93" s="20">
        <f>SUM(F89:F92)</f>
        <v>221</v>
      </c>
      <c r="G93" s="20">
        <f>SUM(G89:G92)</f>
        <v>365</v>
      </c>
    </row>
    <row r="95" spans="1:7" x14ac:dyDescent="0.2">
      <c r="B95" s="20" t="s">
        <v>357</v>
      </c>
      <c r="C95" s="20">
        <f>SUM(C91:C92)</f>
        <v>2</v>
      </c>
      <c r="D95" s="20">
        <f>SUM(D91:D92)</f>
        <v>25</v>
      </c>
      <c r="E95" s="20">
        <f>SUM(E91:E92)</f>
        <v>0</v>
      </c>
      <c r="F95" s="20">
        <f>SUM(F91:F92)</f>
        <v>34</v>
      </c>
      <c r="G95" s="20">
        <f>SUM(G91:G92)</f>
        <v>66</v>
      </c>
    </row>
    <row r="96" spans="1:7" x14ac:dyDescent="0.2">
      <c r="B96" s="20" t="s">
        <v>422</v>
      </c>
      <c r="C96" s="23">
        <f>(C95/C93)</f>
        <v>5.4054054054054057E-2</v>
      </c>
      <c r="D96" s="23">
        <f t="shared" ref="D96:G96" si="2">(D95/D93)</f>
        <v>0.32467532467532467</v>
      </c>
      <c r="E96" s="23">
        <f t="shared" si="2"/>
        <v>0</v>
      </c>
      <c r="F96" s="23">
        <f t="shared" si="2"/>
        <v>0.15384615384615385</v>
      </c>
      <c r="G96" s="23">
        <f t="shared" si="2"/>
        <v>0.18082191780821918</v>
      </c>
    </row>
    <row r="97" spans="7:7" x14ac:dyDescent="0.2">
      <c r="G97" s="19" t="s">
        <v>358</v>
      </c>
    </row>
  </sheetData>
  <mergeCells count="8">
    <mergeCell ref="A1:K4"/>
    <mergeCell ref="B6:K10"/>
    <mergeCell ref="B23:H28"/>
    <mergeCell ref="B38:H41"/>
    <mergeCell ref="B50:H52"/>
    <mergeCell ref="B61:G62"/>
    <mergeCell ref="B70:G72"/>
    <mergeCell ref="B84:G87"/>
  </mergeCells>
  <phoneticPr fontId="2"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1F35-4955-4E5E-8D2F-BF8CB26ECF6F}">
  <dimension ref="A1:G27"/>
  <sheetViews>
    <sheetView tabSelected="1" workbookViewId="0">
      <selection sqref="A1:G9"/>
    </sheetView>
  </sheetViews>
  <sheetFormatPr baseColWidth="10" defaultColWidth="8.83203125" defaultRowHeight="16" x14ac:dyDescent="0.2"/>
  <cols>
    <col min="1" max="1" width="21" style="20" customWidth="1"/>
    <col min="2" max="16384" width="8.83203125" style="20"/>
  </cols>
  <sheetData>
    <row r="1" spans="1:7" x14ac:dyDescent="0.2">
      <c r="A1" s="62" t="s">
        <v>473</v>
      </c>
      <c r="B1" s="62"/>
      <c r="C1" s="62"/>
      <c r="D1" s="62"/>
      <c r="E1" s="62"/>
      <c r="F1" s="62"/>
      <c r="G1" s="62"/>
    </row>
    <row r="2" spans="1:7" x14ac:dyDescent="0.2">
      <c r="A2" s="62"/>
      <c r="B2" s="62"/>
      <c r="C2" s="62"/>
      <c r="D2" s="62"/>
      <c r="E2" s="62"/>
      <c r="F2" s="62"/>
      <c r="G2" s="62"/>
    </row>
    <row r="3" spans="1:7" x14ac:dyDescent="0.2">
      <c r="A3" s="62"/>
      <c r="B3" s="62"/>
      <c r="C3" s="62"/>
      <c r="D3" s="62"/>
      <c r="E3" s="62"/>
      <c r="F3" s="62"/>
      <c r="G3" s="62"/>
    </row>
    <row r="4" spans="1:7" x14ac:dyDescent="0.2">
      <c r="A4" s="62"/>
      <c r="B4" s="62"/>
      <c r="C4" s="62"/>
      <c r="D4" s="62"/>
      <c r="E4" s="62"/>
      <c r="F4" s="62"/>
      <c r="G4" s="62"/>
    </row>
    <row r="5" spans="1:7" x14ac:dyDescent="0.2">
      <c r="A5" s="62"/>
      <c r="B5" s="62"/>
      <c r="C5" s="62"/>
      <c r="D5" s="62"/>
      <c r="E5" s="62"/>
      <c r="F5" s="62"/>
      <c r="G5" s="62"/>
    </row>
    <row r="6" spans="1:7" x14ac:dyDescent="0.2">
      <c r="A6" s="62"/>
      <c r="B6" s="62"/>
      <c r="C6" s="62"/>
      <c r="D6" s="62"/>
      <c r="E6" s="62"/>
      <c r="F6" s="62"/>
      <c r="G6" s="62"/>
    </row>
    <row r="7" spans="1:7" x14ac:dyDescent="0.2">
      <c r="A7" s="62"/>
      <c r="B7" s="62"/>
      <c r="C7" s="62"/>
      <c r="D7" s="62"/>
      <c r="E7" s="62"/>
      <c r="F7" s="62"/>
      <c r="G7" s="62"/>
    </row>
    <row r="8" spans="1:7" x14ac:dyDescent="0.2">
      <c r="A8" s="62"/>
      <c r="B8" s="62"/>
      <c r="C8" s="62"/>
      <c r="D8" s="62"/>
      <c r="E8" s="62"/>
      <c r="F8" s="62"/>
      <c r="G8" s="62"/>
    </row>
    <row r="9" spans="1:7" x14ac:dyDescent="0.2">
      <c r="A9" s="62"/>
      <c r="B9" s="62"/>
      <c r="C9" s="62"/>
      <c r="D9" s="62"/>
      <c r="E9" s="62"/>
      <c r="F9" s="62"/>
      <c r="G9" s="62"/>
    </row>
    <row r="10" spans="1:7" x14ac:dyDescent="0.2">
      <c r="A10" s="19"/>
    </row>
    <row r="11" spans="1:7" ht="14.5" customHeight="1" x14ac:dyDescent="0.2">
      <c r="A11" s="19" t="s">
        <v>442</v>
      </c>
      <c r="C11" s="19"/>
    </row>
    <row r="12" spans="1:7" x14ac:dyDescent="0.2">
      <c r="A12" s="19" t="s">
        <v>31</v>
      </c>
      <c r="B12" s="27" t="s">
        <v>440</v>
      </c>
      <c r="C12" s="27" t="s">
        <v>441</v>
      </c>
    </row>
    <row r="13" spans="1:7" x14ac:dyDescent="0.2">
      <c r="A13" s="20" t="s">
        <v>24</v>
      </c>
      <c r="B13" s="20">
        <v>10</v>
      </c>
      <c r="C13" s="20">
        <v>1</v>
      </c>
    </row>
    <row r="14" spans="1:7" x14ac:dyDescent="0.2">
      <c r="A14" s="20" t="s">
        <v>25</v>
      </c>
      <c r="B14" s="20">
        <v>5</v>
      </c>
      <c r="C14" s="20">
        <v>2</v>
      </c>
    </row>
    <row r="15" spans="1:7" x14ac:dyDescent="0.2">
      <c r="A15" s="20" t="s">
        <v>366</v>
      </c>
      <c r="B15" s="20">
        <v>3</v>
      </c>
      <c r="C15" s="20">
        <v>2</v>
      </c>
    </row>
    <row r="16" spans="1:7" x14ac:dyDescent="0.2">
      <c r="A16" s="20" t="s">
        <v>26</v>
      </c>
      <c r="B16" s="20">
        <v>12</v>
      </c>
      <c r="C16" s="20">
        <v>8</v>
      </c>
    </row>
    <row r="18" spans="1:3" x14ac:dyDescent="0.2">
      <c r="A18" s="19" t="s">
        <v>371</v>
      </c>
      <c r="B18" s="20">
        <f>SUM(B13:B17)</f>
        <v>30</v>
      </c>
      <c r="C18" s="20">
        <f>SUM(C13:C17)</f>
        <v>13</v>
      </c>
    </row>
    <row r="20" spans="1:3" x14ac:dyDescent="0.2">
      <c r="A20" s="19" t="s">
        <v>103</v>
      </c>
    </row>
    <row r="21" spans="1:3" x14ac:dyDescent="0.2">
      <c r="A21" s="19" t="s">
        <v>31</v>
      </c>
      <c r="B21" s="28" t="s">
        <v>440</v>
      </c>
      <c r="C21" s="28" t="s">
        <v>441</v>
      </c>
    </row>
    <row r="22" spans="1:3" x14ac:dyDescent="0.2">
      <c r="A22" s="20" t="s">
        <v>24</v>
      </c>
      <c r="B22" s="23">
        <f>(B13/30)</f>
        <v>0.33333333333333331</v>
      </c>
      <c r="C22" s="23">
        <f>(C13/13)</f>
        <v>7.6923076923076927E-2</v>
      </c>
    </row>
    <row r="23" spans="1:3" x14ac:dyDescent="0.2">
      <c r="A23" s="20" t="s">
        <v>25</v>
      </c>
      <c r="B23" s="23">
        <f t="shared" ref="B23:B25" si="0">(B14/30)</f>
        <v>0.16666666666666666</v>
      </c>
      <c r="C23" s="23">
        <f t="shared" ref="C23:C25" si="1">(C14/13)</f>
        <v>0.15384615384615385</v>
      </c>
    </row>
    <row r="24" spans="1:3" x14ac:dyDescent="0.2">
      <c r="A24" s="20" t="s">
        <v>366</v>
      </c>
      <c r="B24" s="23">
        <f t="shared" si="0"/>
        <v>0.1</v>
      </c>
      <c r="C24" s="23">
        <f t="shared" si="1"/>
        <v>0.15384615384615385</v>
      </c>
    </row>
    <row r="25" spans="1:3" x14ac:dyDescent="0.2">
      <c r="A25" s="20" t="s">
        <v>26</v>
      </c>
      <c r="B25" s="23">
        <f t="shared" si="0"/>
        <v>0.4</v>
      </c>
      <c r="C25" s="23">
        <f t="shared" si="1"/>
        <v>0.61538461538461542</v>
      </c>
    </row>
    <row r="27" spans="1:3" x14ac:dyDescent="0.2">
      <c r="A27" s="20" t="s">
        <v>443</v>
      </c>
    </row>
  </sheetData>
  <mergeCells count="1">
    <mergeCell ref="A1:G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0C426F4DFCBE4D81FDD088FCF40A19" ma:contentTypeVersion="18" ma:contentTypeDescription="Create a new document." ma:contentTypeScope="" ma:versionID="558947f84c6abc25fd13b6dbd38aa8aa">
  <xsd:schema xmlns:xsd="http://www.w3.org/2001/XMLSchema" xmlns:xs="http://www.w3.org/2001/XMLSchema" xmlns:p="http://schemas.microsoft.com/office/2006/metadata/properties" xmlns:ns2="3bb4a705-d5e7-43c6-8839-8054e7a1e339" xmlns:ns3="21bab96c-2841-43b5-8fef-baf6d9e0e2a4" xmlns:ns4="b8164c34-8284-40d9-958e-c545620f74d9" targetNamespace="http://schemas.microsoft.com/office/2006/metadata/properties" ma:root="true" ma:fieldsID="be8124126c2d3e1ab8ed340c8d5d08ec" ns2:_="" ns3:_="" ns4:_="">
    <xsd:import namespace="3bb4a705-d5e7-43c6-8839-8054e7a1e339"/>
    <xsd:import namespace="21bab96c-2841-43b5-8fef-baf6d9e0e2a4"/>
    <xsd:import namespace="b8164c34-8284-40d9-958e-c545620f74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b4a705-d5e7-43c6-8839-8054e7a1e3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3f7c956-802a-45ac-b2ba-cc78506785f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1bab96c-2841-43b5-8fef-baf6d9e0e2a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164c34-8284-40d9-958e-c545620f74d9"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7dd801bc-12d3-40db-9b62-bfc10816c594}" ma:internalName="TaxCatchAll" ma:showField="CatchAllData" ma:web="b8164c34-8284-40d9-958e-c545620f74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8164c34-8284-40d9-958e-c545620f74d9" xsi:nil="true"/>
    <lcf76f155ced4ddcb4097134ff3c332f xmlns="3bb4a705-d5e7-43c6-8839-8054e7a1e33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BDC11B3-3E90-4712-A0EF-F88EF7FDB394}"/>
</file>

<file path=customXml/itemProps2.xml><?xml version="1.0" encoding="utf-8"?>
<ds:datastoreItem xmlns:ds="http://schemas.openxmlformats.org/officeDocument/2006/customXml" ds:itemID="{275416C1-8CC7-4BC3-8C6F-605D873F1C42}"/>
</file>

<file path=customXml/itemProps3.xml><?xml version="1.0" encoding="utf-8"?>
<ds:datastoreItem xmlns:ds="http://schemas.openxmlformats.org/officeDocument/2006/customXml" ds:itemID="{667606C1-1A9A-4DDB-BA69-98380DCD4AD8}"/>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READ ME</vt:lpstr>
      <vt:lpstr>4.1 Fossil Loc Classification</vt:lpstr>
      <vt:lpstr>4.2 Depo Envir</vt:lpstr>
      <vt:lpstr>4.3 Taphonomic Data</vt:lpstr>
      <vt:lpstr>4.4 Y311 Taphonomic Data</vt:lpstr>
      <vt:lpstr>4.5 Associated Skeletal Parts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Behrensmeyer, Kay</dc:creator>
  <cp:lastModifiedBy>Morgan, Michele</cp:lastModifiedBy>
  <dcterms:created xsi:type="dcterms:W3CDTF">2022-09-09T18:01:34Z</dcterms:created>
  <dcterms:modified xsi:type="dcterms:W3CDTF">2025-01-20T16:38:44Z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0x010100A90C426F4DFCBE4D81FDD088FCF40A19</vt:lpwstr>
  </property>
</Properties>
</file>